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390" yWindow="540" windowWidth="19815" windowHeight="9150"/>
  </bookViews>
  <sheets>
    <sheet name="Rekapitulace stavby" sheetId="1" r:id="rId1"/>
    <sheet name="Demontáže,demolice" sheetId="3" r:id="rId2"/>
    <sheet name="Stavební_část" sheetId="4" r:id="rId3"/>
    <sheet name="Rekapitulace elektro" sheetId="6" r:id="rId4"/>
    <sheet name="Rozpočet elektro" sheetId="5" r:id="rId5"/>
    <sheet name="VZT" sheetId="7" r:id="rId6"/>
    <sheet name="ZTI" sheetId="8" r:id="rId7"/>
  </sheets>
  <externalReferences>
    <externalReference r:id="rId8"/>
    <externalReference r:id="rId9"/>
    <externalReference r:id="rId10"/>
  </externalReferences>
  <definedNames>
    <definedName name="_xlnm._FilterDatabase" localSheetId="6" hidden="1">ZTI!$C$89:$K$89</definedName>
    <definedName name="_xlnm.Print_Titles" localSheetId="1">'Demontáže,demolice'!$121:$121</definedName>
    <definedName name="_xlnm.Print_Titles" localSheetId="0">'Rekapitulace stavby'!$85:$85</definedName>
    <definedName name="_xlnm.Print_Titles" localSheetId="2">Stavební_část!$134:$134</definedName>
    <definedName name="_xlnm.Print_Titles" localSheetId="6">ZTI!$89:$89</definedName>
    <definedName name="_xlnm.Print_Area" localSheetId="1">'Demontáže,demolice'!$C$4:$Q$70,'Demontáže,demolice'!$C$76:$Q$106,'Demontáže,demolice'!$C$112:$Q$289</definedName>
    <definedName name="_xlnm.Print_Area" localSheetId="0">'Rekapitulace stavby'!$C$4:$AP$70,'Rekapitulace stavby'!$C$76:$AP$96</definedName>
    <definedName name="_xlnm.Print_Area" localSheetId="2">Stavební_část!$C$4:$Q$70,Stavební_část!$C$76:$Q$119,Stavební_část!$C$125:$Q$859</definedName>
    <definedName name="_xlnm.Print_Area" localSheetId="6">ZTI!$C$4:$J$36,ZTI!$C$42:$J$71,ZTI!$C$77:$K$494</definedName>
  </definedNames>
  <calcPr calcId="145621"/>
</workbook>
</file>

<file path=xl/calcChain.xml><?xml version="1.0" encoding="utf-8"?>
<calcChain xmlns="http://schemas.openxmlformats.org/spreadsheetml/2006/main">
  <c r="BK259" i="3" l="1"/>
  <c r="BF259" i="3"/>
  <c r="BE259" i="3"/>
  <c r="BK258" i="3"/>
  <c r="BF258" i="3"/>
  <c r="BE258" i="3"/>
  <c r="BI257" i="3"/>
  <c r="BH257" i="3"/>
  <c r="BG257" i="3"/>
  <c r="BF257" i="3"/>
  <c r="AD257" i="3"/>
  <c r="AB257" i="3"/>
  <c r="Z257" i="3"/>
  <c r="X257" i="3"/>
  <c r="W257" i="3"/>
  <c r="V257" i="3"/>
  <c r="P257" i="3" s="1"/>
  <c r="BE257" i="3" s="1"/>
  <c r="BK255" i="3"/>
  <c r="BK256" i="3"/>
  <c r="BF255" i="3"/>
  <c r="BF256" i="3"/>
  <c r="BE255" i="3"/>
  <c r="BE256" i="3"/>
  <c r="BK257" i="3" l="1"/>
  <c r="E7" i="8"/>
  <c r="J12" i="8"/>
  <c r="J17" i="8"/>
  <c r="E18" i="8"/>
  <c r="F52" i="8" s="1"/>
  <c r="J18" i="8"/>
  <c r="E45" i="8"/>
  <c r="E47" i="8"/>
  <c r="F49" i="8"/>
  <c r="J49" i="8"/>
  <c r="F51" i="8"/>
  <c r="J51" i="8"/>
  <c r="E80" i="8"/>
  <c r="E82" i="8"/>
  <c r="F84" i="8"/>
  <c r="J84" i="8"/>
  <c r="F86" i="8"/>
  <c r="J86" i="8"/>
  <c r="R92" i="8"/>
  <c r="J93" i="8"/>
  <c r="P93" i="8"/>
  <c r="P92" i="8" s="1"/>
  <c r="R93" i="8"/>
  <c r="T93" i="8"/>
  <c r="T92" i="8" s="1"/>
  <c r="BE93" i="8"/>
  <c r="BF93" i="8"/>
  <c r="BG93" i="8"/>
  <c r="BH93" i="8"/>
  <c r="BI93" i="8"/>
  <c r="BK93" i="8"/>
  <c r="J100" i="8"/>
  <c r="P100" i="8"/>
  <c r="R100" i="8"/>
  <c r="T100" i="8"/>
  <c r="BE100" i="8"/>
  <c r="BF100" i="8"/>
  <c r="BG100" i="8"/>
  <c r="BH100" i="8"/>
  <c r="BI100" i="8"/>
  <c r="BK100" i="8"/>
  <c r="J105" i="8"/>
  <c r="P105" i="8"/>
  <c r="R105" i="8"/>
  <c r="T105" i="8"/>
  <c r="BE105" i="8"/>
  <c r="BF105" i="8"/>
  <c r="BG105" i="8"/>
  <c r="BH105" i="8"/>
  <c r="BI105" i="8"/>
  <c r="BK105" i="8"/>
  <c r="J112" i="8"/>
  <c r="P112" i="8"/>
  <c r="R112" i="8"/>
  <c r="T112" i="8"/>
  <c r="BE112" i="8"/>
  <c r="BF112" i="8"/>
  <c r="BG112" i="8"/>
  <c r="BH112" i="8"/>
  <c r="BI112" i="8"/>
  <c r="BK112" i="8"/>
  <c r="J117" i="8"/>
  <c r="P117" i="8"/>
  <c r="R117" i="8"/>
  <c r="T117" i="8"/>
  <c r="BE117" i="8"/>
  <c r="BF117" i="8"/>
  <c r="BG117" i="8"/>
  <c r="BH117" i="8"/>
  <c r="BI117" i="8"/>
  <c r="BK117" i="8"/>
  <c r="J124" i="8"/>
  <c r="P124" i="8"/>
  <c r="R124" i="8"/>
  <c r="T124" i="8"/>
  <c r="BE124" i="8"/>
  <c r="BF124" i="8"/>
  <c r="BG124" i="8"/>
  <c r="BH124" i="8"/>
  <c r="BI124" i="8"/>
  <c r="BK124" i="8"/>
  <c r="J128" i="8"/>
  <c r="P128" i="8"/>
  <c r="R128" i="8"/>
  <c r="T128" i="8"/>
  <c r="BE128" i="8"/>
  <c r="BF128" i="8"/>
  <c r="BG128" i="8"/>
  <c r="BH128" i="8"/>
  <c r="BI128" i="8"/>
  <c r="BK128" i="8"/>
  <c r="J135" i="8"/>
  <c r="P135" i="8"/>
  <c r="R135" i="8"/>
  <c r="T135" i="8"/>
  <c r="BE135" i="8"/>
  <c r="BF135" i="8"/>
  <c r="BG135" i="8"/>
  <c r="BH135" i="8"/>
  <c r="BI135" i="8"/>
  <c r="BK135" i="8"/>
  <c r="J138" i="8"/>
  <c r="P138" i="8"/>
  <c r="R138" i="8"/>
  <c r="T138" i="8"/>
  <c r="BE138" i="8"/>
  <c r="BF138" i="8"/>
  <c r="BG138" i="8"/>
  <c r="BH138" i="8"/>
  <c r="BI138" i="8"/>
  <c r="BK138" i="8"/>
  <c r="J141" i="8"/>
  <c r="P141" i="8"/>
  <c r="R141" i="8"/>
  <c r="T141" i="8"/>
  <c r="BE141" i="8"/>
  <c r="BF141" i="8"/>
  <c r="BG141" i="8"/>
  <c r="BH141" i="8"/>
  <c r="BI141" i="8"/>
  <c r="BK141" i="8"/>
  <c r="J146" i="8"/>
  <c r="P146" i="8"/>
  <c r="R146" i="8"/>
  <c r="T146" i="8"/>
  <c r="BE146" i="8"/>
  <c r="BF146" i="8"/>
  <c r="BG146" i="8"/>
  <c r="BH146" i="8"/>
  <c r="BI146" i="8"/>
  <c r="BK146" i="8"/>
  <c r="J153" i="8"/>
  <c r="P153" i="8"/>
  <c r="R153" i="8"/>
  <c r="T153" i="8"/>
  <c r="BE153" i="8"/>
  <c r="BF153" i="8"/>
  <c r="BG153" i="8"/>
  <c r="BH153" i="8"/>
  <c r="BI153" i="8"/>
  <c r="BK153" i="8"/>
  <c r="P156" i="8"/>
  <c r="T156" i="8"/>
  <c r="J157" i="8"/>
  <c r="P157" i="8"/>
  <c r="R157" i="8"/>
  <c r="R156" i="8" s="1"/>
  <c r="T157" i="8"/>
  <c r="BE157" i="8"/>
  <c r="BF157" i="8"/>
  <c r="BG157" i="8"/>
  <c r="BH157" i="8"/>
  <c r="BI157" i="8"/>
  <c r="BK157" i="8"/>
  <c r="BK156" i="8" s="1"/>
  <c r="J156" i="8" s="1"/>
  <c r="J59" i="8" s="1"/>
  <c r="J164" i="8"/>
  <c r="P164" i="8"/>
  <c r="R164" i="8"/>
  <c r="T164" i="8"/>
  <c r="BE164" i="8"/>
  <c r="BF164" i="8"/>
  <c r="BG164" i="8"/>
  <c r="BH164" i="8"/>
  <c r="BI164" i="8"/>
  <c r="BK164" i="8"/>
  <c r="J169" i="8"/>
  <c r="P169" i="8"/>
  <c r="P168" i="8" s="1"/>
  <c r="R169" i="8"/>
  <c r="T169" i="8"/>
  <c r="T168" i="8" s="1"/>
  <c r="BE169" i="8"/>
  <c r="BF169" i="8"/>
  <c r="BG169" i="8"/>
  <c r="BH169" i="8"/>
  <c r="BI169" i="8"/>
  <c r="BK169" i="8"/>
  <c r="J172" i="8"/>
  <c r="P172" i="8"/>
  <c r="R172" i="8"/>
  <c r="T172" i="8"/>
  <c r="BE172" i="8"/>
  <c r="BF172" i="8"/>
  <c r="BG172" i="8"/>
  <c r="BH172" i="8"/>
  <c r="BI172" i="8"/>
  <c r="BK172" i="8"/>
  <c r="J175" i="8"/>
  <c r="P175" i="8"/>
  <c r="R175" i="8"/>
  <c r="T175" i="8"/>
  <c r="BE175" i="8"/>
  <c r="BF175" i="8"/>
  <c r="BG175" i="8"/>
  <c r="BH175" i="8"/>
  <c r="BI175" i="8"/>
  <c r="BK175" i="8"/>
  <c r="J178" i="8"/>
  <c r="P178" i="8"/>
  <c r="R178" i="8"/>
  <c r="T178" i="8"/>
  <c r="BE178" i="8"/>
  <c r="BF178" i="8"/>
  <c r="BG178" i="8"/>
  <c r="BH178" i="8"/>
  <c r="BI178" i="8"/>
  <c r="BK178" i="8"/>
  <c r="J181" i="8"/>
  <c r="P181" i="8"/>
  <c r="R181" i="8"/>
  <c r="T181" i="8"/>
  <c r="BE181" i="8"/>
  <c r="BF181" i="8"/>
  <c r="BG181" i="8"/>
  <c r="BH181" i="8"/>
  <c r="BI181" i="8"/>
  <c r="BK181" i="8"/>
  <c r="J184" i="8"/>
  <c r="P184" i="8"/>
  <c r="R184" i="8"/>
  <c r="R168" i="8" s="1"/>
  <c r="T184" i="8"/>
  <c r="BE184" i="8"/>
  <c r="BF184" i="8"/>
  <c r="BG184" i="8"/>
  <c r="BH184" i="8"/>
  <c r="BI184" i="8"/>
  <c r="BK184" i="8"/>
  <c r="J187" i="8"/>
  <c r="P187" i="8"/>
  <c r="R187" i="8"/>
  <c r="T187" i="8"/>
  <c r="BE187" i="8"/>
  <c r="BF187" i="8"/>
  <c r="BG187" i="8"/>
  <c r="BH187" i="8"/>
  <c r="BI187" i="8"/>
  <c r="BK187" i="8"/>
  <c r="J190" i="8"/>
  <c r="P190" i="8"/>
  <c r="R190" i="8"/>
  <c r="T190" i="8"/>
  <c r="BE190" i="8"/>
  <c r="BF190" i="8"/>
  <c r="BG190" i="8"/>
  <c r="BH190" i="8"/>
  <c r="BI190" i="8"/>
  <c r="BK190" i="8"/>
  <c r="J193" i="8"/>
  <c r="P193" i="8"/>
  <c r="R193" i="8"/>
  <c r="T193" i="8"/>
  <c r="BE193" i="8"/>
  <c r="BF193" i="8"/>
  <c r="BG193" i="8"/>
  <c r="BH193" i="8"/>
  <c r="BI193" i="8"/>
  <c r="BK193" i="8"/>
  <c r="J196" i="8"/>
  <c r="P196" i="8"/>
  <c r="R196" i="8"/>
  <c r="T196" i="8"/>
  <c r="BE196" i="8"/>
  <c r="BF196" i="8"/>
  <c r="BG196" i="8"/>
  <c r="BH196" i="8"/>
  <c r="BI196" i="8"/>
  <c r="BK196" i="8"/>
  <c r="J199" i="8"/>
  <c r="P199" i="8"/>
  <c r="R199" i="8"/>
  <c r="T199" i="8"/>
  <c r="BE199" i="8"/>
  <c r="BF199" i="8"/>
  <c r="BG199" i="8"/>
  <c r="BH199" i="8"/>
  <c r="BI199" i="8"/>
  <c r="BK199" i="8"/>
  <c r="J202" i="8"/>
  <c r="P202" i="8"/>
  <c r="R202" i="8"/>
  <c r="T202" i="8"/>
  <c r="BE202" i="8"/>
  <c r="BF202" i="8"/>
  <c r="BG202" i="8"/>
  <c r="BH202" i="8"/>
  <c r="BI202" i="8"/>
  <c r="BK202" i="8"/>
  <c r="J205" i="8"/>
  <c r="P205" i="8"/>
  <c r="R205" i="8"/>
  <c r="T205" i="8"/>
  <c r="BE205" i="8"/>
  <c r="BF205" i="8"/>
  <c r="BG205" i="8"/>
  <c r="BH205" i="8"/>
  <c r="BI205" i="8"/>
  <c r="BK205" i="8"/>
  <c r="J208" i="8"/>
  <c r="P208" i="8"/>
  <c r="R208" i="8"/>
  <c r="T208" i="8"/>
  <c r="BE208" i="8"/>
  <c r="BF208" i="8"/>
  <c r="BG208" i="8"/>
  <c r="BH208" i="8"/>
  <c r="BI208" i="8"/>
  <c r="BK208" i="8"/>
  <c r="J211" i="8"/>
  <c r="P211" i="8"/>
  <c r="R211" i="8"/>
  <c r="T211" i="8"/>
  <c r="BE211" i="8"/>
  <c r="BF211" i="8"/>
  <c r="BG211" i="8"/>
  <c r="BH211" i="8"/>
  <c r="BI211" i="8"/>
  <c r="BK211" i="8"/>
  <c r="J214" i="8"/>
  <c r="P214" i="8"/>
  <c r="R214" i="8"/>
  <c r="T214" i="8"/>
  <c r="BE214" i="8"/>
  <c r="BF214" i="8"/>
  <c r="BG214" i="8"/>
  <c r="BH214" i="8"/>
  <c r="BI214" i="8"/>
  <c r="BK214" i="8"/>
  <c r="J217" i="8"/>
  <c r="P217" i="8"/>
  <c r="R217" i="8"/>
  <c r="T217" i="8"/>
  <c r="BE217" i="8"/>
  <c r="BF217" i="8"/>
  <c r="BG217" i="8"/>
  <c r="BH217" i="8"/>
  <c r="BI217" i="8"/>
  <c r="BK217" i="8"/>
  <c r="J220" i="8"/>
  <c r="P220" i="8"/>
  <c r="R220" i="8"/>
  <c r="T220" i="8"/>
  <c r="BE220" i="8"/>
  <c r="BF220" i="8"/>
  <c r="BG220" i="8"/>
  <c r="BH220" i="8"/>
  <c r="BI220" i="8"/>
  <c r="BK220" i="8"/>
  <c r="J223" i="8"/>
  <c r="P223" i="8"/>
  <c r="R223" i="8"/>
  <c r="T223" i="8"/>
  <c r="BE223" i="8"/>
  <c r="BF223" i="8"/>
  <c r="BG223" i="8"/>
  <c r="BH223" i="8"/>
  <c r="BI223" i="8"/>
  <c r="BK223" i="8"/>
  <c r="J226" i="8"/>
  <c r="P226" i="8"/>
  <c r="R226" i="8"/>
  <c r="T226" i="8"/>
  <c r="BE226" i="8"/>
  <c r="BF226" i="8"/>
  <c r="BG226" i="8"/>
  <c r="BH226" i="8"/>
  <c r="BI226" i="8"/>
  <c r="BK226" i="8"/>
  <c r="J229" i="8"/>
  <c r="P229" i="8"/>
  <c r="R229" i="8"/>
  <c r="T229" i="8"/>
  <c r="BE229" i="8"/>
  <c r="BF229" i="8"/>
  <c r="BG229" i="8"/>
  <c r="BH229" i="8"/>
  <c r="BI229" i="8"/>
  <c r="BK229" i="8"/>
  <c r="J232" i="8"/>
  <c r="P232" i="8"/>
  <c r="R232" i="8"/>
  <c r="T232" i="8"/>
  <c r="BE232" i="8"/>
  <c r="BF232" i="8"/>
  <c r="BG232" i="8"/>
  <c r="BH232" i="8"/>
  <c r="BI232" i="8"/>
  <c r="BK232" i="8"/>
  <c r="J235" i="8"/>
  <c r="P235" i="8"/>
  <c r="R235" i="8"/>
  <c r="T235" i="8"/>
  <c r="BE235" i="8"/>
  <c r="BF235" i="8"/>
  <c r="BG235" i="8"/>
  <c r="BH235" i="8"/>
  <c r="BI235" i="8"/>
  <c r="BK235" i="8"/>
  <c r="J238" i="8"/>
  <c r="P238" i="8"/>
  <c r="R238" i="8"/>
  <c r="T238" i="8"/>
  <c r="BE238" i="8"/>
  <c r="BF238" i="8"/>
  <c r="BG238" i="8"/>
  <c r="BH238" i="8"/>
  <c r="BI238" i="8"/>
  <c r="BK238" i="8"/>
  <c r="J241" i="8"/>
  <c r="P241" i="8"/>
  <c r="R241" i="8"/>
  <c r="T241" i="8"/>
  <c r="BE241" i="8"/>
  <c r="BF241" i="8"/>
  <c r="BG241" i="8"/>
  <c r="BH241" i="8"/>
  <c r="BI241" i="8"/>
  <c r="BK241" i="8"/>
  <c r="P244" i="8"/>
  <c r="J245" i="8"/>
  <c r="P245" i="8"/>
  <c r="R245" i="8"/>
  <c r="T245" i="8"/>
  <c r="T244" i="8" s="1"/>
  <c r="BE245" i="8"/>
  <c r="BF245" i="8"/>
  <c r="BG245" i="8"/>
  <c r="BH245" i="8"/>
  <c r="BI245" i="8"/>
  <c r="BK245" i="8"/>
  <c r="BK244" i="8" s="1"/>
  <c r="J244" i="8" s="1"/>
  <c r="J61" i="8" s="1"/>
  <c r="J247" i="8"/>
  <c r="P247" i="8"/>
  <c r="R247" i="8"/>
  <c r="R244" i="8" s="1"/>
  <c r="T247" i="8"/>
  <c r="BE247" i="8"/>
  <c r="BF247" i="8"/>
  <c r="BG247" i="8"/>
  <c r="BH247" i="8"/>
  <c r="BI247" i="8"/>
  <c r="BK247" i="8"/>
  <c r="J251" i="8"/>
  <c r="P251" i="8"/>
  <c r="P250" i="8" s="1"/>
  <c r="R251" i="8"/>
  <c r="R250" i="8" s="1"/>
  <c r="T251" i="8"/>
  <c r="BE251" i="8"/>
  <c r="BF251" i="8"/>
  <c r="BG251" i="8"/>
  <c r="BH251" i="8"/>
  <c r="BI251" i="8"/>
  <c r="BK251" i="8"/>
  <c r="J254" i="8"/>
  <c r="P254" i="8"/>
  <c r="R254" i="8"/>
  <c r="T254" i="8"/>
  <c r="BE254" i="8"/>
  <c r="BF254" i="8"/>
  <c r="BG254" i="8"/>
  <c r="BH254" i="8"/>
  <c r="BI254" i="8"/>
  <c r="BK254" i="8"/>
  <c r="J257" i="8"/>
  <c r="P257" i="8"/>
  <c r="R257" i="8"/>
  <c r="T257" i="8"/>
  <c r="BE257" i="8"/>
  <c r="BF257" i="8"/>
  <c r="BG257" i="8"/>
  <c r="BH257" i="8"/>
  <c r="BI257" i="8"/>
  <c r="BK257" i="8"/>
  <c r="J260" i="8"/>
  <c r="P260" i="8"/>
  <c r="R260" i="8"/>
  <c r="T260" i="8"/>
  <c r="BE260" i="8"/>
  <c r="BF260" i="8"/>
  <c r="BG260" i="8"/>
  <c r="BH260" i="8"/>
  <c r="BI260" i="8"/>
  <c r="BK260" i="8"/>
  <c r="J263" i="8"/>
  <c r="P263" i="8"/>
  <c r="R263" i="8"/>
  <c r="T263" i="8"/>
  <c r="BE263" i="8"/>
  <c r="BF263" i="8"/>
  <c r="BG263" i="8"/>
  <c r="BH263" i="8"/>
  <c r="BI263" i="8"/>
  <c r="BK263" i="8"/>
  <c r="J266" i="8"/>
  <c r="P266" i="8"/>
  <c r="R266" i="8"/>
  <c r="T266" i="8"/>
  <c r="BE266" i="8"/>
  <c r="BF266" i="8"/>
  <c r="BG266" i="8"/>
  <c r="BH266" i="8"/>
  <c r="BI266" i="8"/>
  <c r="BK266" i="8"/>
  <c r="J269" i="8"/>
  <c r="P269" i="8"/>
  <c r="R269" i="8"/>
  <c r="T269" i="8"/>
  <c r="BE269" i="8"/>
  <c r="BF269" i="8"/>
  <c r="BG269" i="8"/>
  <c r="BH269" i="8"/>
  <c r="BI269" i="8"/>
  <c r="BK269" i="8"/>
  <c r="J272" i="8"/>
  <c r="P272" i="8"/>
  <c r="R272" i="8"/>
  <c r="T272" i="8"/>
  <c r="BE272" i="8"/>
  <c r="BF272" i="8"/>
  <c r="BG272" i="8"/>
  <c r="BH272" i="8"/>
  <c r="BI272" i="8"/>
  <c r="BK272" i="8"/>
  <c r="J275" i="8"/>
  <c r="P275" i="8"/>
  <c r="R275" i="8"/>
  <c r="T275" i="8"/>
  <c r="BE275" i="8"/>
  <c r="BF275" i="8"/>
  <c r="BG275" i="8"/>
  <c r="BH275" i="8"/>
  <c r="BI275" i="8"/>
  <c r="BK275" i="8"/>
  <c r="J278" i="8"/>
  <c r="P278" i="8"/>
  <c r="R278" i="8"/>
  <c r="T278" i="8"/>
  <c r="BE278" i="8"/>
  <c r="BF278" i="8"/>
  <c r="BG278" i="8"/>
  <c r="BH278" i="8"/>
  <c r="BI278" i="8"/>
  <c r="BK278" i="8"/>
  <c r="J281" i="8"/>
  <c r="P281" i="8"/>
  <c r="R281" i="8"/>
  <c r="T281" i="8"/>
  <c r="BE281" i="8"/>
  <c r="BF281" i="8"/>
  <c r="BG281" i="8"/>
  <c r="BH281" i="8"/>
  <c r="BI281" i="8"/>
  <c r="BK281" i="8"/>
  <c r="J284" i="8"/>
  <c r="P284" i="8"/>
  <c r="R284" i="8"/>
  <c r="T284" i="8"/>
  <c r="BE284" i="8"/>
  <c r="BF284" i="8"/>
  <c r="BG284" i="8"/>
  <c r="BH284" i="8"/>
  <c r="BI284" i="8"/>
  <c r="BK284" i="8"/>
  <c r="J288" i="8"/>
  <c r="P288" i="8"/>
  <c r="R288" i="8"/>
  <c r="T288" i="8"/>
  <c r="BE288" i="8"/>
  <c r="BF288" i="8"/>
  <c r="BG288" i="8"/>
  <c r="BH288" i="8"/>
  <c r="BI288" i="8"/>
  <c r="BK288" i="8"/>
  <c r="J292" i="8"/>
  <c r="P292" i="8"/>
  <c r="R292" i="8"/>
  <c r="T292" i="8"/>
  <c r="BE292" i="8"/>
  <c r="BF292" i="8"/>
  <c r="BG292" i="8"/>
  <c r="BH292" i="8"/>
  <c r="BI292" i="8"/>
  <c r="BK292" i="8"/>
  <c r="J295" i="8"/>
  <c r="P295" i="8"/>
  <c r="R295" i="8"/>
  <c r="T295" i="8"/>
  <c r="BE295" i="8"/>
  <c r="BF295" i="8"/>
  <c r="BG295" i="8"/>
  <c r="BH295" i="8"/>
  <c r="BI295" i="8"/>
  <c r="BK295" i="8"/>
  <c r="J298" i="8"/>
  <c r="P298" i="8"/>
  <c r="R298" i="8"/>
  <c r="T298" i="8"/>
  <c r="BE298" i="8"/>
  <c r="BF298" i="8"/>
  <c r="BG298" i="8"/>
  <c r="BH298" i="8"/>
  <c r="BI298" i="8"/>
  <c r="BK298" i="8"/>
  <c r="J301" i="8"/>
  <c r="P301" i="8"/>
  <c r="R301" i="8"/>
  <c r="T301" i="8"/>
  <c r="BE301" i="8"/>
  <c r="BF301" i="8"/>
  <c r="BG301" i="8"/>
  <c r="BH301" i="8"/>
  <c r="BI301" i="8"/>
  <c r="BK301" i="8"/>
  <c r="J304" i="8"/>
  <c r="P304" i="8"/>
  <c r="R304" i="8"/>
  <c r="T304" i="8"/>
  <c r="BE304" i="8"/>
  <c r="BF304" i="8"/>
  <c r="BG304" i="8"/>
  <c r="BH304" i="8"/>
  <c r="BI304" i="8"/>
  <c r="BK304" i="8"/>
  <c r="J307" i="8"/>
  <c r="P307" i="8"/>
  <c r="R307" i="8"/>
  <c r="T307" i="8"/>
  <c r="BE307" i="8"/>
  <c r="BF307" i="8"/>
  <c r="BG307" i="8"/>
  <c r="BH307" i="8"/>
  <c r="BI307" i="8"/>
  <c r="BK307" i="8"/>
  <c r="J310" i="8"/>
  <c r="P310" i="8"/>
  <c r="R310" i="8"/>
  <c r="T310" i="8"/>
  <c r="BE310" i="8"/>
  <c r="BF310" i="8"/>
  <c r="BG310" i="8"/>
  <c r="BH310" i="8"/>
  <c r="BI310" i="8"/>
  <c r="BK310" i="8"/>
  <c r="J313" i="8"/>
  <c r="P313" i="8"/>
  <c r="R313" i="8"/>
  <c r="T313" i="8"/>
  <c r="BE313" i="8"/>
  <c r="BF313" i="8"/>
  <c r="BG313" i="8"/>
  <c r="BH313" i="8"/>
  <c r="BI313" i="8"/>
  <c r="BK313" i="8"/>
  <c r="J316" i="8"/>
  <c r="P316" i="8"/>
  <c r="R316" i="8"/>
  <c r="T316" i="8"/>
  <c r="BE316" i="8"/>
  <c r="BF316" i="8"/>
  <c r="BG316" i="8"/>
  <c r="BH316" i="8"/>
  <c r="BI316" i="8"/>
  <c r="BK316" i="8"/>
  <c r="J319" i="8"/>
  <c r="P319" i="8"/>
  <c r="R319" i="8"/>
  <c r="T319" i="8"/>
  <c r="BE319" i="8"/>
  <c r="BF319" i="8"/>
  <c r="BG319" i="8"/>
  <c r="BH319" i="8"/>
  <c r="BI319" i="8"/>
  <c r="BK319" i="8"/>
  <c r="J323" i="8"/>
  <c r="P323" i="8"/>
  <c r="R323" i="8"/>
  <c r="T323" i="8"/>
  <c r="BE323" i="8"/>
  <c r="BF323" i="8"/>
  <c r="BG323" i="8"/>
  <c r="BH323" i="8"/>
  <c r="BI323" i="8"/>
  <c r="BK323" i="8"/>
  <c r="J327" i="8"/>
  <c r="P327" i="8"/>
  <c r="R327" i="8"/>
  <c r="T327" i="8"/>
  <c r="T250" i="8" s="1"/>
  <c r="T249" i="8" s="1"/>
  <c r="BE327" i="8"/>
  <c r="BF327" i="8"/>
  <c r="BG327" i="8"/>
  <c r="BH327" i="8"/>
  <c r="BI327" i="8"/>
  <c r="BK327" i="8"/>
  <c r="J329" i="8"/>
  <c r="P329" i="8"/>
  <c r="R329" i="8"/>
  <c r="T329" i="8"/>
  <c r="BE329" i="8"/>
  <c r="BF329" i="8"/>
  <c r="BG329" i="8"/>
  <c r="BH329" i="8"/>
  <c r="BI329" i="8"/>
  <c r="BK329" i="8"/>
  <c r="R331" i="8"/>
  <c r="J332" i="8"/>
  <c r="P332" i="8"/>
  <c r="P331" i="8" s="1"/>
  <c r="R332" i="8"/>
  <c r="T332" i="8"/>
  <c r="T331" i="8" s="1"/>
  <c r="BE332" i="8"/>
  <c r="BF332" i="8"/>
  <c r="BG332" i="8"/>
  <c r="BH332" i="8"/>
  <c r="BI332" i="8"/>
  <c r="BK332" i="8"/>
  <c r="J339" i="8"/>
  <c r="P339" i="8"/>
  <c r="R339" i="8"/>
  <c r="T339" i="8"/>
  <c r="BE339" i="8"/>
  <c r="BF339" i="8"/>
  <c r="BG339" i="8"/>
  <c r="BH339" i="8"/>
  <c r="BI339" i="8"/>
  <c r="BK339" i="8"/>
  <c r="J346" i="8"/>
  <c r="P346" i="8"/>
  <c r="R346" i="8"/>
  <c r="T346" i="8"/>
  <c r="BE346" i="8"/>
  <c r="BF346" i="8"/>
  <c r="BG346" i="8"/>
  <c r="BH346" i="8"/>
  <c r="BI346" i="8"/>
  <c r="BK346" i="8"/>
  <c r="J353" i="8"/>
  <c r="P353" i="8"/>
  <c r="R353" i="8"/>
  <c r="T353" i="8"/>
  <c r="BE353" i="8"/>
  <c r="BF353" i="8"/>
  <c r="BG353" i="8"/>
  <c r="BH353" i="8"/>
  <c r="BI353" i="8"/>
  <c r="BK353" i="8"/>
  <c r="J357" i="8"/>
  <c r="P357" i="8"/>
  <c r="R357" i="8"/>
  <c r="T357" i="8"/>
  <c r="BE357" i="8"/>
  <c r="BF357" i="8"/>
  <c r="BG357" i="8"/>
  <c r="BH357" i="8"/>
  <c r="BI357" i="8"/>
  <c r="BK357" i="8"/>
  <c r="J361" i="8"/>
  <c r="P361" i="8"/>
  <c r="R361" i="8"/>
  <c r="T361" i="8"/>
  <c r="BE361" i="8"/>
  <c r="BF361" i="8"/>
  <c r="BG361" i="8"/>
  <c r="BH361" i="8"/>
  <c r="BI361" i="8"/>
  <c r="BK361" i="8"/>
  <c r="J365" i="8"/>
  <c r="P365" i="8"/>
  <c r="R365" i="8"/>
  <c r="T365" i="8"/>
  <c r="BE365" i="8"/>
  <c r="BF365" i="8"/>
  <c r="BG365" i="8"/>
  <c r="BH365" i="8"/>
  <c r="BI365" i="8"/>
  <c r="BK365" i="8"/>
  <c r="J369" i="8"/>
  <c r="P369" i="8"/>
  <c r="R369" i="8"/>
  <c r="T369" i="8"/>
  <c r="BE369" i="8"/>
  <c r="BF369" i="8"/>
  <c r="BG369" i="8"/>
  <c r="BH369" i="8"/>
  <c r="BI369" i="8"/>
  <c r="BK369" i="8"/>
  <c r="J373" i="8"/>
  <c r="P373" i="8"/>
  <c r="R373" i="8"/>
  <c r="T373" i="8"/>
  <c r="BE373" i="8"/>
  <c r="BF373" i="8"/>
  <c r="BG373" i="8"/>
  <c r="BH373" i="8"/>
  <c r="BI373" i="8"/>
  <c r="BK373" i="8"/>
  <c r="J377" i="8"/>
  <c r="P377" i="8"/>
  <c r="R377" i="8"/>
  <c r="T377" i="8"/>
  <c r="BE377" i="8"/>
  <c r="BF377" i="8"/>
  <c r="BG377" i="8"/>
  <c r="BH377" i="8"/>
  <c r="BI377" i="8"/>
  <c r="BK377" i="8"/>
  <c r="J380" i="8"/>
  <c r="P380" i="8"/>
  <c r="R380" i="8"/>
  <c r="T380" i="8"/>
  <c r="BE380" i="8"/>
  <c r="BF380" i="8"/>
  <c r="BG380" i="8"/>
  <c r="BH380" i="8"/>
  <c r="BI380" i="8"/>
  <c r="BK380" i="8"/>
  <c r="J383" i="8"/>
  <c r="P383" i="8"/>
  <c r="R383" i="8"/>
  <c r="T383" i="8"/>
  <c r="BE383" i="8"/>
  <c r="BF383" i="8"/>
  <c r="BG383" i="8"/>
  <c r="BH383" i="8"/>
  <c r="BI383" i="8"/>
  <c r="BK383" i="8"/>
  <c r="J386" i="8"/>
  <c r="P386" i="8"/>
  <c r="R386" i="8"/>
  <c r="T386" i="8"/>
  <c r="BE386" i="8"/>
  <c r="BF386" i="8"/>
  <c r="BG386" i="8"/>
  <c r="BH386" i="8"/>
  <c r="BI386" i="8"/>
  <c r="BK386" i="8"/>
  <c r="J389" i="8"/>
  <c r="P389" i="8"/>
  <c r="R389" i="8"/>
  <c r="T389" i="8"/>
  <c r="BE389" i="8"/>
  <c r="BF389" i="8"/>
  <c r="BG389" i="8"/>
  <c r="BH389" i="8"/>
  <c r="BI389" i="8"/>
  <c r="BK389" i="8"/>
  <c r="J392" i="8"/>
  <c r="P392" i="8"/>
  <c r="R392" i="8"/>
  <c r="T392" i="8"/>
  <c r="BE392" i="8"/>
  <c r="BF392" i="8"/>
  <c r="BG392" i="8"/>
  <c r="BH392" i="8"/>
  <c r="BI392" i="8"/>
  <c r="BK392" i="8"/>
  <c r="J395" i="8"/>
  <c r="P395" i="8"/>
  <c r="R395" i="8"/>
  <c r="T395" i="8"/>
  <c r="BE395" i="8"/>
  <c r="BF395" i="8"/>
  <c r="BG395" i="8"/>
  <c r="BH395" i="8"/>
  <c r="BI395" i="8"/>
  <c r="BK395" i="8"/>
  <c r="J398" i="8"/>
  <c r="P398" i="8"/>
  <c r="R398" i="8"/>
  <c r="T398" i="8"/>
  <c r="BE398" i="8"/>
  <c r="BF398" i="8"/>
  <c r="BG398" i="8"/>
  <c r="BH398" i="8"/>
  <c r="BI398" i="8"/>
  <c r="BK398" i="8"/>
  <c r="J401" i="8"/>
  <c r="P401" i="8"/>
  <c r="R401" i="8"/>
  <c r="T401" i="8"/>
  <c r="BE401" i="8"/>
  <c r="BF401" i="8"/>
  <c r="BG401" i="8"/>
  <c r="BH401" i="8"/>
  <c r="BI401" i="8"/>
  <c r="BK401" i="8"/>
  <c r="J405" i="8"/>
  <c r="P405" i="8"/>
  <c r="R405" i="8"/>
  <c r="T405" i="8"/>
  <c r="BE405" i="8"/>
  <c r="BF405" i="8"/>
  <c r="BG405" i="8"/>
  <c r="BH405" i="8"/>
  <c r="BI405" i="8"/>
  <c r="BK405" i="8"/>
  <c r="J409" i="8"/>
  <c r="P409" i="8"/>
  <c r="R409" i="8"/>
  <c r="T409" i="8"/>
  <c r="BE409" i="8"/>
  <c r="BF409" i="8"/>
  <c r="BG409" i="8"/>
  <c r="BH409" i="8"/>
  <c r="BI409" i="8"/>
  <c r="BK409" i="8"/>
  <c r="J411" i="8"/>
  <c r="P411" i="8"/>
  <c r="R411" i="8"/>
  <c r="T411" i="8"/>
  <c r="BE411" i="8"/>
  <c r="BF411" i="8"/>
  <c r="BG411" i="8"/>
  <c r="BH411" i="8"/>
  <c r="BI411" i="8"/>
  <c r="BK411" i="8"/>
  <c r="T413" i="8"/>
  <c r="J414" i="8"/>
  <c r="P414" i="8"/>
  <c r="P413" i="8" s="1"/>
  <c r="R414" i="8"/>
  <c r="R413" i="8" s="1"/>
  <c r="T414" i="8"/>
  <c r="BE414" i="8"/>
  <c r="BF414" i="8"/>
  <c r="BG414" i="8"/>
  <c r="BH414" i="8"/>
  <c r="BI414" i="8"/>
  <c r="BK414" i="8"/>
  <c r="J417" i="8"/>
  <c r="P417" i="8"/>
  <c r="R417" i="8"/>
  <c r="T417" i="8"/>
  <c r="BE417" i="8"/>
  <c r="BF417" i="8"/>
  <c r="BG417" i="8"/>
  <c r="BH417" i="8"/>
  <c r="BI417" i="8"/>
  <c r="BK417" i="8"/>
  <c r="J420" i="8"/>
  <c r="P420" i="8"/>
  <c r="R420" i="8"/>
  <c r="T420" i="8"/>
  <c r="BE420" i="8"/>
  <c r="BF420" i="8"/>
  <c r="BG420" i="8"/>
  <c r="BH420" i="8"/>
  <c r="BI420" i="8"/>
  <c r="BK420" i="8"/>
  <c r="J423" i="8"/>
  <c r="P423" i="8"/>
  <c r="R423" i="8"/>
  <c r="T423" i="8"/>
  <c r="BE423" i="8"/>
  <c r="BF423" i="8"/>
  <c r="BG423" i="8"/>
  <c r="BH423" i="8"/>
  <c r="BI423" i="8"/>
  <c r="BK423" i="8"/>
  <c r="J426" i="8"/>
  <c r="P426" i="8"/>
  <c r="R426" i="8"/>
  <c r="T426" i="8"/>
  <c r="BE426" i="8"/>
  <c r="BF426" i="8"/>
  <c r="BG426" i="8"/>
  <c r="BH426" i="8"/>
  <c r="BI426" i="8"/>
  <c r="BK426" i="8"/>
  <c r="J429" i="8"/>
  <c r="P429" i="8"/>
  <c r="R429" i="8"/>
  <c r="T429" i="8"/>
  <c r="BE429" i="8"/>
  <c r="BF429" i="8"/>
  <c r="BG429" i="8"/>
  <c r="BH429" i="8"/>
  <c r="BI429" i="8"/>
  <c r="BK429" i="8"/>
  <c r="J432" i="8"/>
  <c r="P432" i="8"/>
  <c r="R432" i="8"/>
  <c r="T432" i="8"/>
  <c r="BE432" i="8"/>
  <c r="BF432" i="8"/>
  <c r="BG432" i="8"/>
  <c r="BH432" i="8"/>
  <c r="BI432" i="8"/>
  <c r="BK432" i="8"/>
  <c r="J435" i="8"/>
  <c r="P435" i="8"/>
  <c r="R435" i="8"/>
  <c r="T435" i="8"/>
  <c r="BE435" i="8"/>
  <c r="BF435" i="8"/>
  <c r="BG435" i="8"/>
  <c r="BH435" i="8"/>
  <c r="BI435" i="8"/>
  <c r="BK435" i="8"/>
  <c r="J438" i="8"/>
  <c r="P438" i="8"/>
  <c r="R438" i="8"/>
  <c r="T438" i="8"/>
  <c r="BE438" i="8"/>
  <c r="BF438" i="8"/>
  <c r="BG438" i="8"/>
  <c r="BH438" i="8"/>
  <c r="BI438" i="8"/>
  <c r="BK438" i="8"/>
  <c r="J441" i="8"/>
  <c r="P441" i="8"/>
  <c r="R441" i="8"/>
  <c r="T441" i="8"/>
  <c r="BE441" i="8"/>
  <c r="BF441" i="8"/>
  <c r="BG441" i="8"/>
  <c r="BH441" i="8"/>
  <c r="BI441" i="8"/>
  <c r="BK441" i="8"/>
  <c r="J444" i="8"/>
  <c r="P444" i="8"/>
  <c r="R444" i="8"/>
  <c r="T444" i="8"/>
  <c r="BE444" i="8"/>
  <c r="BF444" i="8"/>
  <c r="BG444" i="8"/>
  <c r="BH444" i="8"/>
  <c r="BI444" i="8"/>
  <c r="BK444" i="8"/>
  <c r="J447" i="8"/>
  <c r="P447" i="8"/>
  <c r="R447" i="8"/>
  <c r="T447" i="8"/>
  <c r="BE447" i="8"/>
  <c r="BF447" i="8"/>
  <c r="BG447" i="8"/>
  <c r="BH447" i="8"/>
  <c r="BI447" i="8"/>
  <c r="BK447" i="8"/>
  <c r="J450" i="8"/>
  <c r="P450" i="8"/>
  <c r="R450" i="8"/>
  <c r="T450" i="8"/>
  <c r="BE450" i="8"/>
  <c r="BF450" i="8"/>
  <c r="BG450" i="8"/>
  <c r="BH450" i="8"/>
  <c r="BI450" i="8"/>
  <c r="BK450" i="8"/>
  <c r="J453" i="8"/>
  <c r="P453" i="8"/>
  <c r="R453" i="8"/>
  <c r="T453" i="8"/>
  <c r="BE453" i="8"/>
  <c r="BF453" i="8"/>
  <c r="BG453" i="8"/>
  <c r="BH453" i="8"/>
  <c r="BI453" i="8"/>
  <c r="BK453" i="8"/>
  <c r="J456" i="8"/>
  <c r="P456" i="8"/>
  <c r="R456" i="8"/>
  <c r="T456" i="8"/>
  <c r="BE456" i="8"/>
  <c r="BF456" i="8"/>
  <c r="BG456" i="8"/>
  <c r="BH456" i="8"/>
  <c r="BI456" i="8"/>
  <c r="BK456" i="8"/>
  <c r="J459" i="8"/>
  <c r="P459" i="8"/>
  <c r="R459" i="8"/>
  <c r="T459" i="8"/>
  <c r="BE459" i="8"/>
  <c r="BF459" i="8"/>
  <c r="BG459" i="8"/>
  <c r="BH459" i="8"/>
  <c r="BI459" i="8"/>
  <c r="BK459" i="8"/>
  <c r="J462" i="8"/>
  <c r="P462" i="8"/>
  <c r="R462" i="8"/>
  <c r="T462" i="8"/>
  <c r="BE462" i="8"/>
  <c r="BF462" i="8"/>
  <c r="BG462" i="8"/>
  <c r="BH462" i="8"/>
  <c r="BI462" i="8"/>
  <c r="BK462" i="8"/>
  <c r="J469" i="8"/>
  <c r="P469" i="8"/>
  <c r="R469" i="8"/>
  <c r="T469" i="8"/>
  <c r="BE469" i="8"/>
  <c r="BF469" i="8"/>
  <c r="BG469" i="8"/>
  <c r="BH469" i="8"/>
  <c r="BI469" i="8"/>
  <c r="BK469" i="8"/>
  <c r="J471" i="8"/>
  <c r="P471" i="8"/>
  <c r="R471" i="8"/>
  <c r="T471" i="8"/>
  <c r="BE471" i="8"/>
  <c r="BF471" i="8"/>
  <c r="BG471" i="8"/>
  <c r="BH471" i="8"/>
  <c r="BI471" i="8"/>
  <c r="BK471" i="8"/>
  <c r="R473" i="8"/>
  <c r="J474" i="8"/>
  <c r="P474" i="8"/>
  <c r="P473" i="8" s="1"/>
  <c r="R474" i="8"/>
  <c r="T474" i="8"/>
  <c r="T473" i="8" s="1"/>
  <c r="BE474" i="8"/>
  <c r="BF474" i="8"/>
  <c r="BG474" i="8"/>
  <c r="BH474" i="8"/>
  <c r="BI474" i="8"/>
  <c r="BK474" i="8"/>
  <c r="J477" i="8"/>
  <c r="P477" i="8"/>
  <c r="R477" i="8"/>
  <c r="T477" i="8"/>
  <c r="BE477" i="8"/>
  <c r="BF477" i="8"/>
  <c r="BG477" i="8"/>
  <c r="BH477" i="8"/>
  <c r="BI477" i="8"/>
  <c r="BK477" i="8"/>
  <c r="J480" i="8"/>
  <c r="P480" i="8"/>
  <c r="R480" i="8"/>
  <c r="T480" i="8"/>
  <c r="BE480" i="8"/>
  <c r="BF480" i="8"/>
  <c r="BG480" i="8"/>
  <c r="BH480" i="8"/>
  <c r="BI480" i="8"/>
  <c r="BK480" i="8"/>
  <c r="J482" i="8"/>
  <c r="P482" i="8"/>
  <c r="R482" i="8"/>
  <c r="T482" i="8"/>
  <c r="BE482" i="8"/>
  <c r="BF482" i="8"/>
  <c r="BG482" i="8"/>
  <c r="BH482" i="8"/>
  <c r="BI482" i="8"/>
  <c r="BK482" i="8"/>
  <c r="P484" i="8"/>
  <c r="T484" i="8"/>
  <c r="J485" i="8"/>
  <c r="P485" i="8"/>
  <c r="R485" i="8"/>
  <c r="R484" i="8" s="1"/>
  <c r="T485" i="8"/>
  <c r="BE485" i="8"/>
  <c r="BF485" i="8"/>
  <c r="BG485" i="8"/>
  <c r="BH485" i="8"/>
  <c r="BI485" i="8"/>
  <c r="BK485" i="8"/>
  <c r="BK484" i="8" s="1"/>
  <c r="J484" i="8" s="1"/>
  <c r="J67" i="8" s="1"/>
  <c r="R488" i="8"/>
  <c r="J489" i="8"/>
  <c r="P489" i="8"/>
  <c r="P488" i="8" s="1"/>
  <c r="R489" i="8"/>
  <c r="T489" i="8"/>
  <c r="T488" i="8" s="1"/>
  <c r="BE489" i="8"/>
  <c r="BF489" i="8"/>
  <c r="BG489" i="8"/>
  <c r="BH489" i="8"/>
  <c r="BI489" i="8"/>
  <c r="BK489" i="8"/>
  <c r="BK488" i="8" s="1"/>
  <c r="J488" i="8" s="1"/>
  <c r="J68" i="8" s="1"/>
  <c r="R492" i="8"/>
  <c r="R491" i="8" s="1"/>
  <c r="J493" i="8"/>
  <c r="P493" i="8"/>
  <c r="P492" i="8" s="1"/>
  <c r="P491" i="8" s="1"/>
  <c r="R493" i="8"/>
  <c r="T493" i="8"/>
  <c r="T492" i="8" s="1"/>
  <c r="T491" i="8" s="1"/>
  <c r="BE493" i="8"/>
  <c r="BF493" i="8"/>
  <c r="BG493" i="8"/>
  <c r="BH493" i="8"/>
  <c r="BI493" i="8"/>
  <c r="BK493" i="8"/>
  <c r="BK492" i="8" s="1"/>
  <c r="BK491" i="8" s="1"/>
  <c r="J491" i="8" s="1"/>
  <c r="J69" i="8" s="1"/>
  <c r="H48" i="7"/>
  <c r="G48" i="7"/>
  <c r="I48" i="7" s="1"/>
  <c r="H47" i="7"/>
  <c r="I47" i="7" s="1"/>
  <c r="G47" i="7"/>
  <c r="H46" i="7"/>
  <c r="G46" i="7"/>
  <c r="H45" i="7"/>
  <c r="G45" i="7"/>
  <c r="H44" i="7"/>
  <c r="G44" i="7"/>
  <c r="I44" i="7" s="1"/>
  <c r="H43" i="7"/>
  <c r="G43" i="7"/>
  <c r="H42" i="7"/>
  <c r="G42" i="7"/>
  <c r="I42" i="7" s="1"/>
  <c r="H41" i="7"/>
  <c r="G41" i="7"/>
  <c r="I41" i="7" s="1"/>
  <c r="H40" i="7"/>
  <c r="G40" i="7"/>
  <c r="I40" i="7" s="1"/>
  <c r="H39" i="7"/>
  <c r="I39" i="7" s="1"/>
  <c r="G39" i="7"/>
  <c r="H38" i="7"/>
  <c r="G38" i="7"/>
  <c r="H37" i="7"/>
  <c r="G37" i="7"/>
  <c r="H36" i="7"/>
  <c r="G36" i="7"/>
  <c r="I36" i="7" s="1"/>
  <c r="H35" i="7"/>
  <c r="G35" i="7"/>
  <c r="H34" i="7"/>
  <c r="G34" i="7"/>
  <c r="I34" i="7" s="1"/>
  <c r="H33" i="7"/>
  <c r="G33" i="7"/>
  <c r="I33" i="7" s="1"/>
  <c r="H32" i="7"/>
  <c r="G32" i="7"/>
  <c r="I32" i="7" s="1"/>
  <c r="H31" i="7"/>
  <c r="I31" i="7" s="1"/>
  <c r="G31" i="7"/>
  <c r="H30" i="7"/>
  <c r="G30" i="7"/>
  <c r="H29" i="7"/>
  <c r="G29" i="7"/>
  <c r="H28" i="7"/>
  <c r="G28" i="7"/>
  <c r="H27" i="7"/>
  <c r="G27" i="7"/>
  <c r="H26" i="7"/>
  <c r="G26" i="7"/>
  <c r="H25" i="7"/>
  <c r="G25" i="7"/>
  <c r="H24" i="7"/>
  <c r="G24" i="7"/>
  <c r="H23" i="7"/>
  <c r="G23" i="7"/>
  <c r="H22" i="7"/>
  <c r="G22" i="7"/>
  <c r="H21" i="7"/>
  <c r="G21" i="7"/>
  <c r="H20" i="7"/>
  <c r="G20" i="7"/>
  <c r="H19" i="7"/>
  <c r="G19" i="7"/>
  <c r="H18" i="7"/>
  <c r="G18" i="7"/>
  <c r="H17" i="7"/>
  <c r="G17" i="7"/>
  <c r="H16" i="7"/>
  <c r="G16" i="7"/>
  <c r="H15" i="7"/>
  <c r="G15" i="7"/>
  <c r="H14" i="7"/>
  <c r="G14" i="7"/>
  <c r="H13" i="7"/>
  <c r="G13" i="7"/>
  <c r="H12" i="7"/>
  <c r="G12" i="7"/>
  <c r="H11" i="7"/>
  <c r="G11" i="7"/>
  <c r="H10" i="7"/>
  <c r="G10" i="7"/>
  <c r="H9" i="7"/>
  <c r="G9" i="7"/>
  <c r="H8" i="7"/>
  <c r="G8" i="7"/>
  <c r="H7" i="7"/>
  <c r="G7" i="7"/>
  <c r="H6" i="7"/>
  <c r="G6" i="7"/>
  <c r="H5" i="7"/>
  <c r="G5" i="7"/>
  <c r="H4" i="7"/>
  <c r="G4" i="7"/>
  <c r="H3" i="7"/>
  <c r="H49" i="7" s="1"/>
  <c r="G3" i="7"/>
  <c r="M277" i="5"/>
  <c r="K277" i="5"/>
  <c r="M276" i="5"/>
  <c r="K276" i="5"/>
  <c r="M271" i="5"/>
  <c r="K271" i="5"/>
  <c r="M270" i="5"/>
  <c r="K270" i="5"/>
  <c r="N270" i="5" s="1"/>
  <c r="M269" i="5"/>
  <c r="K269" i="5"/>
  <c r="N269" i="5" s="1"/>
  <c r="M267" i="5"/>
  <c r="K267" i="5"/>
  <c r="N267" i="5" s="1"/>
  <c r="M266" i="5"/>
  <c r="K266" i="5"/>
  <c r="M260" i="5"/>
  <c r="K260" i="5"/>
  <c r="N260" i="5" s="1"/>
  <c r="M259" i="5"/>
  <c r="K259" i="5"/>
  <c r="N259" i="5" s="1"/>
  <c r="M257" i="5"/>
  <c r="K257" i="5"/>
  <c r="N257" i="5" s="1"/>
  <c r="M256" i="5"/>
  <c r="N256" i="5" s="1"/>
  <c r="K256" i="5"/>
  <c r="M254" i="5"/>
  <c r="K254" i="5"/>
  <c r="M253" i="5"/>
  <c r="K253" i="5"/>
  <c r="N253" i="5" s="1"/>
  <c r="N252" i="5"/>
  <c r="M252" i="5"/>
  <c r="K252" i="5"/>
  <c r="M251" i="5"/>
  <c r="K251" i="5"/>
  <c r="M250" i="5"/>
  <c r="K250" i="5"/>
  <c r="M248" i="5"/>
  <c r="K248" i="5"/>
  <c r="M247" i="5"/>
  <c r="K247" i="5"/>
  <c r="M245" i="5"/>
  <c r="N245" i="5" s="1"/>
  <c r="K245" i="5"/>
  <c r="M243" i="5"/>
  <c r="K243" i="5"/>
  <c r="M242" i="5"/>
  <c r="K242" i="5"/>
  <c r="M241" i="5"/>
  <c r="K241" i="5"/>
  <c r="M240" i="5"/>
  <c r="K240" i="5"/>
  <c r="M232" i="5"/>
  <c r="K232" i="5"/>
  <c r="N232" i="5" s="1"/>
  <c r="M231" i="5"/>
  <c r="K231" i="5"/>
  <c r="M230" i="5"/>
  <c r="K230" i="5"/>
  <c r="M228" i="5"/>
  <c r="K228" i="5"/>
  <c r="M221" i="5"/>
  <c r="K221" i="5"/>
  <c r="M220" i="5"/>
  <c r="K220" i="5"/>
  <c r="M217" i="5"/>
  <c r="K217" i="5"/>
  <c r="M214" i="5"/>
  <c r="K214" i="5"/>
  <c r="M211" i="5"/>
  <c r="K211" i="5"/>
  <c r="N211" i="5" s="1"/>
  <c r="N210" i="5"/>
  <c r="M210" i="5"/>
  <c r="K210" i="5"/>
  <c r="M207" i="5"/>
  <c r="K207" i="5"/>
  <c r="N207" i="5" s="1"/>
  <c r="M206" i="5"/>
  <c r="K206" i="5"/>
  <c r="M203" i="5"/>
  <c r="K203" i="5"/>
  <c r="N203" i="5" s="1"/>
  <c r="M202" i="5"/>
  <c r="K202" i="5"/>
  <c r="M199" i="5"/>
  <c r="K199" i="5"/>
  <c r="M198" i="5"/>
  <c r="K198" i="5"/>
  <c r="N198" i="5" s="1"/>
  <c r="M195" i="5"/>
  <c r="K195" i="5"/>
  <c r="M194" i="5"/>
  <c r="K194" i="5"/>
  <c r="M187" i="5"/>
  <c r="K187" i="5"/>
  <c r="M186" i="5"/>
  <c r="K186" i="5"/>
  <c r="M184" i="5"/>
  <c r="K184" i="5"/>
  <c r="M183" i="5"/>
  <c r="K183" i="5"/>
  <c r="M182" i="5"/>
  <c r="K182" i="5"/>
  <c r="M181" i="5"/>
  <c r="K181" i="5"/>
  <c r="N181" i="5" s="1"/>
  <c r="M179" i="5"/>
  <c r="K179" i="5"/>
  <c r="N179" i="5" s="1"/>
  <c r="M174" i="5"/>
  <c r="N174" i="5" s="1"/>
  <c r="K174" i="5"/>
  <c r="M173" i="5"/>
  <c r="K173" i="5"/>
  <c r="M172" i="5"/>
  <c r="K172" i="5"/>
  <c r="M171" i="5"/>
  <c r="K171" i="5"/>
  <c r="N169" i="5"/>
  <c r="M169" i="5"/>
  <c r="K169" i="5"/>
  <c r="M167" i="5"/>
  <c r="K167" i="5"/>
  <c r="N167" i="5" s="1"/>
  <c r="M166" i="5"/>
  <c r="K166" i="5"/>
  <c r="N166" i="5" s="1"/>
  <c r="M165" i="5"/>
  <c r="K165" i="5"/>
  <c r="N165" i="5" s="1"/>
  <c r="M164" i="5"/>
  <c r="K164" i="5"/>
  <c r="M163" i="5"/>
  <c r="K163" i="5"/>
  <c r="M160" i="5"/>
  <c r="K160" i="5"/>
  <c r="M157" i="5"/>
  <c r="K157" i="5"/>
  <c r="M156" i="5"/>
  <c r="K156" i="5"/>
  <c r="N156" i="5" s="1"/>
  <c r="M155" i="5"/>
  <c r="K155" i="5"/>
  <c r="N155" i="5" s="1"/>
  <c r="M151" i="5"/>
  <c r="K151" i="5"/>
  <c r="N151" i="5" s="1"/>
  <c r="M150" i="5"/>
  <c r="K150" i="5"/>
  <c r="N150" i="5" s="1"/>
  <c r="M149" i="5"/>
  <c r="K149" i="5"/>
  <c r="N149" i="5" s="1"/>
  <c r="M146" i="5"/>
  <c r="K146" i="5"/>
  <c r="N146" i="5" s="1"/>
  <c r="M145" i="5"/>
  <c r="K145" i="5"/>
  <c r="N145" i="5" s="1"/>
  <c r="M143" i="5"/>
  <c r="K143" i="5"/>
  <c r="N143" i="5" s="1"/>
  <c r="M141" i="5"/>
  <c r="K141" i="5"/>
  <c r="N141" i="5" s="1"/>
  <c r="M139" i="5"/>
  <c r="K139" i="5"/>
  <c r="N139" i="5" s="1"/>
  <c r="M136" i="5"/>
  <c r="K136" i="5"/>
  <c r="N136" i="5" s="1"/>
  <c r="M131" i="5"/>
  <c r="K131" i="5"/>
  <c r="M128" i="5"/>
  <c r="K128" i="5"/>
  <c r="N128" i="5" s="1"/>
  <c r="M126" i="5"/>
  <c r="K126" i="5"/>
  <c r="M124" i="5"/>
  <c r="K124" i="5"/>
  <c r="N124" i="5" s="1"/>
  <c r="M123" i="5"/>
  <c r="K123" i="5"/>
  <c r="M121" i="5"/>
  <c r="K121" i="5"/>
  <c r="N121" i="5" s="1"/>
  <c r="M119" i="5"/>
  <c r="K119" i="5"/>
  <c r="M113" i="5"/>
  <c r="K113" i="5"/>
  <c r="N113" i="5" s="1"/>
  <c r="M110" i="5"/>
  <c r="K110" i="5"/>
  <c r="N110" i="5" s="1"/>
  <c r="M109" i="5"/>
  <c r="K109" i="5"/>
  <c r="M108" i="5"/>
  <c r="K108" i="5"/>
  <c r="M107" i="5"/>
  <c r="K107" i="5"/>
  <c r="M106" i="5"/>
  <c r="K106" i="5"/>
  <c r="M105" i="5"/>
  <c r="K105" i="5"/>
  <c r="N105" i="5" s="1"/>
  <c r="M104" i="5"/>
  <c r="K104" i="5"/>
  <c r="N104" i="5" s="1"/>
  <c r="M103" i="5"/>
  <c r="K103" i="5"/>
  <c r="N103" i="5" s="1"/>
  <c r="M102" i="5"/>
  <c r="K102" i="5"/>
  <c r="N102" i="5" s="1"/>
  <c r="M100" i="5"/>
  <c r="K100" i="5"/>
  <c r="N100" i="5" s="1"/>
  <c r="M99" i="5"/>
  <c r="K99" i="5"/>
  <c r="N99" i="5" s="1"/>
  <c r="M97" i="5"/>
  <c r="K97" i="5"/>
  <c r="N97" i="5" s="1"/>
  <c r="M95" i="5"/>
  <c r="K95" i="5"/>
  <c r="N95" i="5" s="1"/>
  <c r="M93" i="5"/>
  <c r="K93" i="5"/>
  <c r="N93" i="5" s="1"/>
  <c r="M92" i="5"/>
  <c r="K92" i="5"/>
  <c r="N92" i="5" s="1"/>
  <c r="M91" i="5"/>
  <c r="K91" i="5"/>
  <c r="N91" i="5" s="1"/>
  <c r="M89" i="5"/>
  <c r="K89" i="5"/>
  <c r="M88" i="5"/>
  <c r="K88" i="5"/>
  <c r="M87" i="5"/>
  <c r="K87" i="5"/>
  <c r="M86" i="5"/>
  <c r="K86" i="5"/>
  <c r="N86" i="5" s="1"/>
  <c r="M84" i="5"/>
  <c r="K84" i="5"/>
  <c r="M83" i="5"/>
  <c r="K83" i="5"/>
  <c r="M82" i="5"/>
  <c r="K82" i="5"/>
  <c r="M81" i="5"/>
  <c r="K81" i="5"/>
  <c r="M80" i="5"/>
  <c r="K80" i="5"/>
  <c r="M75" i="5"/>
  <c r="K75" i="5"/>
  <c r="N75" i="5" s="1"/>
  <c r="M74" i="5"/>
  <c r="K74" i="5"/>
  <c r="N74" i="5" s="1"/>
  <c r="M72" i="5"/>
  <c r="K72" i="5"/>
  <c r="N72" i="5" s="1"/>
  <c r="M71" i="5"/>
  <c r="K71" i="5"/>
  <c r="N71" i="5" s="1"/>
  <c r="M70" i="5"/>
  <c r="K70" i="5"/>
  <c r="M68" i="5"/>
  <c r="K68" i="5"/>
  <c r="M67" i="5"/>
  <c r="K67" i="5"/>
  <c r="M66" i="5"/>
  <c r="K66" i="5"/>
  <c r="M65" i="5"/>
  <c r="K65" i="5"/>
  <c r="N65" i="5" s="1"/>
  <c r="M64" i="5"/>
  <c r="K64" i="5"/>
  <c r="N64" i="5" s="1"/>
  <c r="M63" i="5"/>
  <c r="K63" i="5"/>
  <c r="N63" i="5" s="1"/>
  <c r="M56" i="5"/>
  <c r="K56" i="5"/>
  <c r="N56" i="5" s="1"/>
  <c r="M54" i="5"/>
  <c r="K54" i="5"/>
  <c r="N54" i="5" s="1"/>
  <c r="M52" i="5"/>
  <c r="K52" i="5"/>
  <c r="N52" i="5" s="1"/>
  <c r="M49" i="5"/>
  <c r="K49" i="5"/>
  <c r="N49" i="5" s="1"/>
  <c r="M46" i="5"/>
  <c r="K46" i="5"/>
  <c r="N46" i="5" s="1"/>
  <c r="M43" i="5"/>
  <c r="K43" i="5"/>
  <c r="N43" i="5" s="1"/>
  <c r="M36" i="5"/>
  <c r="K36" i="5"/>
  <c r="N36" i="5" s="1"/>
  <c r="M35" i="5"/>
  <c r="K35" i="5"/>
  <c r="N35" i="5" s="1"/>
  <c r="M33" i="5"/>
  <c r="K33" i="5"/>
  <c r="N33" i="5" s="1"/>
  <c r="M32" i="5"/>
  <c r="K32" i="5"/>
  <c r="N32" i="5" s="1"/>
  <c r="M30" i="5"/>
  <c r="K30" i="5"/>
  <c r="N30" i="5" s="1"/>
  <c r="M28" i="5"/>
  <c r="K28" i="5"/>
  <c r="N28" i="5" s="1"/>
  <c r="M26" i="5"/>
  <c r="K26" i="5"/>
  <c r="N26" i="5" s="1"/>
  <c r="M25" i="5"/>
  <c r="K25" i="5"/>
  <c r="N25" i="5" s="1"/>
  <c r="M24" i="5"/>
  <c r="K24" i="5"/>
  <c r="N24" i="5" s="1"/>
  <c r="M23" i="5"/>
  <c r="K23" i="5"/>
  <c r="N23" i="5" s="1"/>
  <c r="M21" i="5"/>
  <c r="K21" i="5"/>
  <c r="N21" i="5" s="1"/>
  <c r="M19" i="5"/>
  <c r="K19" i="5"/>
  <c r="N19" i="5" s="1"/>
  <c r="M18" i="5"/>
  <c r="K18" i="5"/>
  <c r="N18" i="5" s="1"/>
  <c r="M16" i="5"/>
  <c r="K16" i="5"/>
  <c r="N16" i="5" s="1"/>
  <c r="M13" i="5"/>
  <c r="K13" i="5"/>
  <c r="N13" i="5" s="1"/>
  <c r="M9" i="5"/>
  <c r="M57" i="5" s="1"/>
  <c r="E35" i="6" s="1"/>
  <c r="K9" i="5"/>
  <c r="O8" i="4"/>
  <c r="O13" i="4"/>
  <c r="E14" i="4"/>
  <c r="O14" i="4"/>
  <c r="M29" i="4"/>
  <c r="F78" i="4"/>
  <c r="F80" i="4"/>
  <c r="M80" i="4"/>
  <c r="F82" i="4"/>
  <c r="M82" i="4"/>
  <c r="F83" i="4"/>
  <c r="M83" i="4"/>
  <c r="F127" i="4"/>
  <c r="F129" i="4"/>
  <c r="M129" i="4"/>
  <c r="F131" i="4"/>
  <c r="M131" i="4"/>
  <c r="F132" i="4"/>
  <c r="M132" i="4"/>
  <c r="V138" i="4"/>
  <c r="P138" i="4" s="1"/>
  <c r="BE138" i="4" s="1"/>
  <c r="W138" i="4"/>
  <c r="X138" i="4"/>
  <c r="Z138" i="4"/>
  <c r="AB138" i="4"/>
  <c r="AB137" i="4" s="1"/>
  <c r="AD138" i="4"/>
  <c r="BF138" i="4"/>
  <c r="BG138" i="4"/>
  <c r="BH138" i="4"/>
  <c r="BI138" i="4"/>
  <c r="BK138" i="4"/>
  <c r="P141" i="4"/>
  <c r="BE141" i="4" s="1"/>
  <c r="V141" i="4"/>
  <c r="BK141" i="4" s="1"/>
  <c r="W141" i="4"/>
  <c r="X141" i="4"/>
  <c r="Z141" i="4"/>
  <c r="AB141" i="4"/>
  <c r="AD141" i="4"/>
  <c r="BF141" i="4"/>
  <c r="BG141" i="4"/>
  <c r="BH141" i="4"/>
  <c r="BI141" i="4"/>
  <c r="V147" i="4"/>
  <c r="W147" i="4"/>
  <c r="X147" i="4"/>
  <c r="Z147" i="4"/>
  <c r="AB147" i="4"/>
  <c r="AD147" i="4"/>
  <c r="BF147" i="4"/>
  <c r="BG147" i="4"/>
  <c r="BH147" i="4"/>
  <c r="BI147" i="4"/>
  <c r="V154" i="4"/>
  <c r="P154" i="4" s="1"/>
  <c r="BE154" i="4" s="1"/>
  <c r="W154" i="4"/>
  <c r="X154" i="4"/>
  <c r="Z154" i="4"/>
  <c r="AB154" i="4"/>
  <c r="AD154" i="4"/>
  <c r="BF154" i="4"/>
  <c r="BG154" i="4"/>
  <c r="BH154" i="4"/>
  <c r="BI154" i="4"/>
  <c r="BK154" i="4"/>
  <c r="V158" i="4"/>
  <c r="P158" i="4" s="1"/>
  <c r="BE158" i="4" s="1"/>
  <c r="W158" i="4"/>
  <c r="X158" i="4"/>
  <c r="Z158" i="4"/>
  <c r="AB158" i="4"/>
  <c r="AD158" i="4"/>
  <c r="BF158" i="4"/>
  <c r="BG158" i="4"/>
  <c r="BH158" i="4"/>
  <c r="BI158" i="4"/>
  <c r="V161" i="4"/>
  <c r="P161" i="4" s="1"/>
  <c r="BE161" i="4" s="1"/>
  <c r="W161" i="4"/>
  <c r="X161" i="4"/>
  <c r="Z161" i="4"/>
  <c r="AB161" i="4"/>
  <c r="AD161" i="4"/>
  <c r="BF161" i="4"/>
  <c r="BG161" i="4"/>
  <c r="BH161" i="4"/>
  <c r="BI161" i="4"/>
  <c r="BK161" i="4"/>
  <c r="V164" i="4"/>
  <c r="W164" i="4"/>
  <c r="X164" i="4"/>
  <c r="Z164" i="4"/>
  <c r="AB164" i="4"/>
  <c r="AD164" i="4"/>
  <c r="BF164" i="4"/>
  <c r="BG164" i="4"/>
  <c r="BH164" i="4"/>
  <c r="BI164" i="4"/>
  <c r="V167" i="4"/>
  <c r="P167" i="4" s="1"/>
  <c r="BE167" i="4" s="1"/>
  <c r="W167" i="4"/>
  <c r="X167" i="4"/>
  <c r="Z167" i="4"/>
  <c r="AB167" i="4"/>
  <c r="AD167" i="4"/>
  <c r="BF167" i="4"/>
  <c r="BG167" i="4"/>
  <c r="BH167" i="4"/>
  <c r="BI167" i="4"/>
  <c r="BK167" i="4"/>
  <c r="V171" i="4"/>
  <c r="P171" i="4" s="1"/>
  <c r="BE171" i="4" s="1"/>
  <c r="W171" i="4"/>
  <c r="X171" i="4"/>
  <c r="Z171" i="4"/>
  <c r="Z170" i="4" s="1"/>
  <c r="AB171" i="4"/>
  <c r="AD171" i="4"/>
  <c r="BF171" i="4"/>
  <c r="BG171" i="4"/>
  <c r="BH171" i="4"/>
  <c r="BI171" i="4"/>
  <c r="BK171" i="4"/>
  <c r="V177" i="4"/>
  <c r="P177" i="4" s="1"/>
  <c r="BE177" i="4" s="1"/>
  <c r="W177" i="4"/>
  <c r="X177" i="4"/>
  <c r="Z177" i="4"/>
  <c r="AB177" i="4"/>
  <c r="AD177" i="4"/>
  <c r="BF177" i="4"/>
  <c r="BG177" i="4"/>
  <c r="BH177" i="4"/>
  <c r="BI177" i="4"/>
  <c r="V181" i="4"/>
  <c r="P181" i="4" s="1"/>
  <c r="BE181" i="4" s="1"/>
  <c r="W181" i="4"/>
  <c r="X181" i="4"/>
  <c r="Z181" i="4"/>
  <c r="AB181" i="4"/>
  <c r="AD181" i="4"/>
  <c r="BF181" i="4"/>
  <c r="BG181" i="4"/>
  <c r="BH181" i="4"/>
  <c r="BI181" i="4"/>
  <c r="BK181" i="4"/>
  <c r="V185" i="4"/>
  <c r="W185" i="4"/>
  <c r="X185" i="4"/>
  <c r="Z185" i="4"/>
  <c r="AB185" i="4"/>
  <c r="AD185" i="4"/>
  <c r="BF185" i="4"/>
  <c r="BG185" i="4"/>
  <c r="BH185" i="4"/>
  <c r="BI185" i="4"/>
  <c r="V191" i="4"/>
  <c r="P191" i="4" s="1"/>
  <c r="BE191" i="4" s="1"/>
  <c r="W191" i="4"/>
  <c r="X191" i="4"/>
  <c r="Z191" i="4"/>
  <c r="AB191" i="4"/>
  <c r="AD191" i="4"/>
  <c r="BF191" i="4"/>
  <c r="BG191" i="4"/>
  <c r="BH191" i="4"/>
  <c r="BI191" i="4"/>
  <c r="BK191" i="4"/>
  <c r="V195" i="4"/>
  <c r="P195" i="4" s="1"/>
  <c r="BE195" i="4" s="1"/>
  <c r="W195" i="4"/>
  <c r="X195" i="4"/>
  <c r="Z195" i="4"/>
  <c r="AB195" i="4"/>
  <c r="AD195" i="4"/>
  <c r="BF195" i="4"/>
  <c r="BG195" i="4"/>
  <c r="BH195" i="4"/>
  <c r="BI195" i="4"/>
  <c r="V199" i="4"/>
  <c r="P199" i="4" s="1"/>
  <c r="BE199" i="4" s="1"/>
  <c r="W199" i="4"/>
  <c r="X199" i="4"/>
  <c r="Z199" i="4"/>
  <c r="AB199" i="4"/>
  <c r="AD199" i="4"/>
  <c r="BF199" i="4"/>
  <c r="BG199" i="4"/>
  <c r="BH199" i="4"/>
  <c r="BI199" i="4"/>
  <c r="BK199" i="4"/>
  <c r="V203" i="4"/>
  <c r="W203" i="4"/>
  <c r="X203" i="4"/>
  <c r="Z203" i="4"/>
  <c r="AB203" i="4"/>
  <c r="AD203" i="4"/>
  <c r="BF203" i="4"/>
  <c r="BG203" i="4"/>
  <c r="BH203" i="4"/>
  <c r="BI203" i="4"/>
  <c r="V207" i="4"/>
  <c r="W207" i="4"/>
  <c r="X207" i="4"/>
  <c r="Z207" i="4"/>
  <c r="AB207" i="4"/>
  <c r="AD207" i="4"/>
  <c r="BF207" i="4"/>
  <c r="BG207" i="4"/>
  <c r="BH207" i="4"/>
  <c r="BI207" i="4"/>
  <c r="V210" i="4"/>
  <c r="BK210" i="4" s="1"/>
  <c r="W210" i="4"/>
  <c r="X210" i="4"/>
  <c r="Z210" i="4"/>
  <c r="AB210" i="4"/>
  <c r="AD210" i="4"/>
  <c r="BF210" i="4"/>
  <c r="BG210" i="4"/>
  <c r="BH210" i="4"/>
  <c r="BI210" i="4"/>
  <c r="V214" i="4"/>
  <c r="P214" i="4" s="1"/>
  <c r="BE214" i="4" s="1"/>
  <c r="W214" i="4"/>
  <c r="X214" i="4"/>
  <c r="Z214" i="4"/>
  <c r="AB214" i="4"/>
  <c r="AD214" i="4"/>
  <c r="BF214" i="4"/>
  <c r="BG214" i="4"/>
  <c r="BH214" i="4"/>
  <c r="BI214" i="4"/>
  <c r="P217" i="4"/>
  <c r="BE217" i="4" s="1"/>
  <c r="V217" i="4"/>
  <c r="W217" i="4"/>
  <c r="X217" i="4"/>
  <c r="Z217" i="4"/>
  <c r="AB217" i="4"/>
  <c r="AD217" i="4"/>
  <c r="BF217" i="4"/>
  <c r="BG217" i="4"/>
  <c r="BH217" i="4"/>
  <c r="BI217" i="4"/>
  <c r="BK217" i="4"/>
  <c r="V221" i="4"/>
  <c r="W221" i="4"/>
  <c r="X221" i="4"/>
  <c r="Z221" i="4"/>
  <c r="AB221" i="4"/>
  <c r="AD221" i="4"/>
  <c r="BF221" i="4"/>
  <c r="BG221" i="4"/>
  <c r="BH221" i="4"/>
  <c r="BI221" i="4"/>
  <c r="V225" i="4"/>
  <c r="BK225" i="4" s="1"/>
  <c r="W225" i="4"/>
  <c r="X225" i="4"/>
  <c r="Z225" i="4"/>
  <c r="AB225" i="4"/>
  <c r="AD225" i="4"/>
  <c r="BF225" i="4"/>
  <c r="BG225" i="4"/>
  <c r="BH225" i="4"/>
  <c r="BI225" i="4"/>
  <c r="V228" i="4"/>
  <c r="P228" i="4" s="1"/>
  <c r="BE228" i="4" s="1"/>
  <c r="W228" i="4"/>
  <c r="X228" i="4"/>
  <c r="Z228" i="4"/>
  <c r="AB228" i="4"/>
  <c r="AD228" i="4"/>
  <c r="BF228" i="4"/>
  <c r="BG228" i="4"/>
  <c r="BH228" i="4"/>
  <c r="BI228" i="4"/>
  <c r="P231" i="4"/>
  <c r="BE231" i="4" s="1"/>
  <c r="V231" i="4"/>
  <c r="BK231" i="4" s="1"/>
  <c r="W231" i="4"/>
  <c r="X231" i="4"/>
  <c r="Z231" i="4"/>
  <c r="AB231" i="4"/>
  <c r="AD231" i="4"/>
  <c r="BF231" i="4"/>
  <c r="BG231" i="4"/>
  <c r="BH231" i="4"/>
  <c r="BI231" i="4"/>
  <c r="V234" i="4"/>
  <c r="W234" i="4"/>
  <c r="X234" i="4"/>
  <c r="Z234" i="4"/>
  <c r="AB234" i="4"/>
  <c r="AD234" i="4"/>
  <c r="BF234" i="4"/>
  <c r="BG234" i="4"/>
  <c r="BH234" i="4"/>
  <c r="BI234" i="4"/>
  <c r="V239" i="4"/>
  <c r="BK239" i="4" s="1"/>
  <c r="W239" i="4"/>
  <c r="X239" i="4"/>
  <c r="Z239" i="4"/>
  <c r="AB239" i="4"/>
  <c r="AD239" i="4"/>
  <c r="BF239" i="4"/>
  <c r="BG239" i="4"/>
  <c r="BH239" i="4"/>
  <c r="BI239" i="4"/>
  <c r="V242" i="4"/>
  <c r="P242" i="4" s="1"/>
  <c r="BE242" i="4" s="1"/>
  <c r="W242" i="4"/>
  <c r="X242" i="4"/>
  <c r="Z242" i="4"/>
  <c r="AB242" i="4"/>
  <c r="AD242" i="4"/>
  <c r="BF242" i="4"/>
  <c r="BG242" i="4"/>
  <c r="BH242" i="4"/>
  <c r="BI242" i="4"/>
  <c r="V245" i="4"/>
  <c r="BK245" i="4" s="1"/>
  <c r="W245" i="4"/>
  <c r="X245" i="4"/>
  <c r="Z245" i="4"/>
  <c r="AB245" i="4"/>
  <c r="AD245" i="4"/>
  <c r="BF245" i="4"/>
  <c r="BG245" i="4"/>
  <c r="BH245" i="4"/>
  <c r="BI245" i="4"/>
  <c r="V248" i="4"/>
  <c r="W248" i="4"/>
  <c r="X248" i="4"/>
  <c r="Z248" i="4"/>
  <c r="AB248" i="4"/>
  <c r="AD248" i="4"/>
  <c r="BF248" i="4"/>
  <c r="BG248" i="4"/>
  <c r="BH248" i="4"/>
  <c r="BI248" i="4"/>
  <c r="V253" i="4"/>
  <c r="W253" i="4"/>
  <c r="X253" i="4"/>
  <c r="Z253" i="4"/>
  <c r="AB253" i="4"/>
  <c r="AD253" i="4"/>
  <c r="BF253" i="4"/>
  <c r="BG253" i="4"/>
  <c r="BH253" i="4"/>
  <c r="BI253" i="4"/>
  <c r="V261" i="4"/>
  <c r="P261" i="4" s="1"/>
  <c r="BE261" i="4" s="1"/>
  <c r="W261" i="4"/>
  <c r="X261" i="4"/>
  <c r="Z261" i="4"/>
  <c r="AB261" i="4"/>
  <c r="AD261" i="4"/>
  <c r="BF261" i="4"/>
  <c r="BG261" i="4"/>
  <c r="BH261" i="4"/>
  <c r="BI261" i="4"/>
  <c r="BK261" i="4"/>
  <c r="V269" i="4"/>
  <c r="P269" i="4" s="1"/>
  <c r="BE269" i="4" s="1"/>
  <c r="W269" i="4"/>
  <c r="X269" i="4"/>
  <c r="Z269" i="4"/>
  <c r="AB269" i="4"/>
  <c r="AD269" i="4"/>
  <c r="BF269" i="4"/>
  <c r="BG269" i="4"/>
  <c r="BH269" i="4"/>
  <c r="BI269" i="4"/>
  <c r="P277" i="4"/>
  <c r="BE277" i="4" s="1"/>
  <c r="V277" i="4"/>
  <c r="W277" i="4"/>
  <c r="X277" i="4"/>
  <c r="Z277" i="4"/>
  <c r="AB277" i="4"/>
  <c r="AD277" i="4"/>
  <c r="BF277" i="4"/>
  <c r="BG277" i="4"/>
  <c r="BH277" i="4"/>
  <c r="BI277" i="4"/>
  <c r="BK277" i="4"/>
  <c r="V285" i="4"/>
  <c r="W285" i="4"/>
  <c r="X285" i="4"/>
  <c r="Z285" i="4"/>
  <c r="AB285" i="4"/>
  <c r="AD285" i="4"/>
  <c r="BF285" i="4"/>
  <c r="BG285" i="4"/>
  <c r="BH285" i="4"/>
  <c r="BI285" i="4"/>
  <c r="V293" i="4"/>
  <c r="P293" i="4" s="1"/>
  <c r="BE293" i="4" s="1"/>
  <c r="W293" i="4"/>
  <c r="X293" i="4"/>
  <c r="Z293" i="4"/>
  <c r="AB293" i="4"/>
  <c r="AD293" i="4"/>
  <c r="BF293" i="4"/>
  <c r="BG293" i="4"/>
  <c r="BH293" i="4"/>
  <c r="BI293" i="4"/>
  <c r="BK293" i="4"/>
  <c r="V296" i="4"/>
  <c r="P296" i="4" s="1"/>
  <c r="BE296" i="4" s="1"/>
  <c r="W296" i="4"/>
  <c r="X296" i="4"/>
  <c r="Z296" i="4"/>
  <c r="AB296" i="4"/>
  <c r="AD296" i="4"/>
  <c r="BF296" i="4"/>
  <c r="BG296" i="4"/>
  <c r="BH296" i="4"/>
  <c r="BI296" i="4"/>
  <c r="BK296" i="4"/>
  <c r="V300" i="4"/>
  <c r="P300" i="4" s="1"/>
  <c r="BE300" i="4" s="1"/>
  <c r="W300" i="4"/>
  <c r="X300" i="4"/>
  <c r="Z300" i="4"/>
  <c r="AB300" i="4"/>
  <c r="AD300" i="4"/>
  <c r="BF300" i="4"/>
  <c r="BG300" i="4"/>
  <c r="BH300" i="4"/>
  <c r="BI300" i="4"/>
  <c r="V303" i="4"/>
  <c r="W303" i="4"/>
  <c r="X303" i="4"/>
  <c r="Z303" i="4"/>
  <c r="AB303" i="4"/>
  <c r="AD303" i="4"/>
  <c r="BF303" i="4"/>
  <c r="BG303" i="4"/>
  <c r="BH303" i="4"/>
  <c r="BI303" i="4"/>
  <c r="P307" i="4"/>
  <c r="BE307" i="4" s="1"/>
  <c r="V307" i="4"/>
  <c r="W307" i="4"/>
  <c r="X307" i="4"/>
  <c r="Z307" i="4"/>
  <c r="AB307" i="4"/>
  <c r="AD307" i="4"/>
  <c r="BF307" i="4"/>
  <c r="BG307" i="4"/>
  <c r="BH307" i="4"/>
  <c r="BI307" i="4"/>
  <c r="BK307" i="4"/>
  <c r="P312" i="4"/>
  <c r="BE312" i="4" s="1"/>
  <c r="V312" i="4"/>
  <c r="W312" i="4"/>
  <c r="X312" i="4"/>
  <c r="Z312" i="4"/>
  <c r="AB312" i="4"/>
  <c r="AD312" i="4"/>
  <c r="BF312" i="4"/>
  <c r="BG312" i="4"/>
  <c r="BH312" i="4"/>
  <c r="BI312" i="4"/>
  <c r="BK312" i="4"/>
  <c r="V316" i="4"/>
  <c r="P316" i="4" s="1"/>
  <c r="BE316" i="4" s="1"/>
  <c r="W316" i="4"/>
  <c r="X316" i="4"/>
  <c r="Z316" i="4"/>
  <c r="AB316" i="4"/>
  <c r="AD316" i="4"/>
  <c r="BF316" i="4"/>
  <c r="BG316" i="4"/>
  <c r="BH316" i="4"/>
  <c r="BI316" i="4"/>
  <c r="V320" i="4"/>
  <c r="W320" i="4"/>
  <c r="X320" i="4"/>
  <c r="Z320" i="4"/>
  <c r="AB320" i="4"/>
  <c r="AD320" i="4"/>
  <c r="BF320" i="4"/>
  <c r="BG320" i="4"/>
  <c r="BH320" i="4"/>
  <c r="BI320" i="4"/>
  <c r="AD324" i="4"/>
  <c r="V325" i="4"/>
  <c r="W325" i="4"/>
  <c r="X325" i="4"/>
  <c r="Z325" i="4"/>
  <c r="Z324" i="4" s="1"/>
  <c r="AB325" i="4"/>
  <c r="AB324" i="4" s="1"/>
  <c r="AD325" i="4"/>
  <c r="BF325" i="4"/>
  <c r="BG325" i="4"/>
  <c r="BH325" i="4"/>
  <c r="BI325" i="4"/>
  <c r="V328" i="4"/>
  <c r="P328" i="4" s="1"/>
  <c r="BE328" i="4" s="1"/>
  <c r="W328" i="4"/>
  <c r="X328" i="4"/>
  <c r="Z328" i="4"/>
  <c r="AB328" i="4"/>
  <c r="AD328" i="4"/>
  <c r="BF328" i="4"/>
  <c r="BG328" i="4"/>
  <c r="BH328" i="4"/>
  <c r="BI328" i="4"/>
  <c r="V331" i="4"/>
  <c r="BK331" i="4" s="1"/>
  <c r="W331" i="4"/>
  <c r="X331" i="4"/>
  <c r="Z331" i="4"/>
  <c r="AB331" i="4"/>
  <c r="AD331" i="4"/>
  <c r="BF331" i="4"/>
  <c r="BG331" i="4"/>
  <c r="BH331" i="4"/>
  <c r="BI331" i="4"/>
  <c r="P334" i="4"/>
  <c r="BE334" i="4" s="1"/>
  <c r="V334" i="4"/>
  <c r="W334" i="4"/>
  <c r="X334" i="4"/>
  <c r="Z334" i="4"/>
  <c r="AB334" i="4"/>
  <c r="AD334" i="4"/>
  <c r="BF334" i="4"/>
  <c r="BG334" i="4"/>
  <c r="BH334" i="4"/>
  <c r="BI334" i="4"/>
  <c r="BK334" i="4"/>
  <c r="V337" i="4"/>
  <c r="W337" i="4"/>
  <c r="X337" i="4"/>
  <c r="Z337" i="4"/>
  <c r="AB337" i="4"/>
  <c r="AD337" i="4"/>
  <c r="BF337" i="4"/>
  <c r="BG337" i="4"/>
  <c r="BH337" i="4"/>
  <c r="BI337" i="4"/>
  <c r="V341" i="4"/>
  <c r="W341" i="4"/>
  <c r="X341" i="4"/>
  <c r="Z341" i="4"/>
  <c r="AB341" i="4"/>
  <c r="AD341" i="4"/>
  <c r="AD340" i="4" s="1"/>
  <c r="BF341" i="4"/>
  <c r="BG341" i="4"/>
  <c r="BH341" i="4"/>
  <c r="BI341" i="4"/>
  <c r="V346" i="4"/>
  <c r="BK346" i="4" s="1"/>
  <c r="W346" i="4"/>
  <c r="X346" i="4"/>
  <c r="Z346" i="4"/>
  <c r="AB346" i="4"/>
  <c r="AD346" i="4"/>
  <c r="BF346" i="4"/>
  <c r="BG346" i="4"/>
  <c r="BH346" i="4"/>
  <c r="BI346" i="4"/>
  <c r="V349" i="4"/>
  <c r="BK349" i="4" s="1"/>
  <c r="W349" i="4"/>
  <c r="X349" i="4"/>
  <c r="Z349" i="4"/>
  <c r="AB349" i="4"/>
  <c r="AD349" i="4"/>
  <c r="BF349" i="4"/>
  <c r="BG349" i="4"/>
  <c r="BH349" i="4"/>
  <c r="BI349" i="4"/>
  <c r="V352" i="4"/>
  <c r="P352" i="4" s="1"/>
  <c r="BE352" i="4" s="1"/>
  <c r="W352" i="4"/>
  <c r="X352" i="4"/>
  <c r="Z352" i="4"/>
  <c r="AB352" i="4"/>
  <c r="AD352" i="4"/>
  <c r="BF352" i="4"/>
  <c r="BG352" i="4"/>
  <c r="BH352" i="4"/>
  <c r="BI352" i="4"/>
  <c r="V355" i="4"/>
  <c r="W355" i="4"/>
  <c r="X355" i="4"/>
  <c r="Z355" i="4"/>
  <c r="AB355" i="4"/>
  <c r="AD355" i="4"/>
  <c r="BF355" i="4"/>
  <c r="BG355" i="4"/>
  <c r="BH355" i="4"/>
  <c r="BI355" i="4"/>
  <c r="V358" i="4"/>
  <c r="BK358" i="4" s="1"/>
  <c r="W358" i="4"/>
  <c r="X358" i="4"/>
  <c r="Z358" i="4"/>
  <c r="AB358" i="4"/>
  <c r="AD358" i="4"/>
  <c r="BF358" i="4"/>
  <c r="BG358" i="4"/>
  <c r="BH358" i="4"/>
  <c r="BI358" i="4"/>
  <c r="V361" i="4"/>
  <c r="BK361" i="4" s="1"/>
  <c r="W361" i="4"/>
  <c r="X361" i="4"/>
  <c r="Z361" i="4"/>
  <c r="AB361" i="4"/>
  <c r="AD361" i="4"/>
  <c r="BF361" i="4"/>
  <c r="BG361" i="4"/>
  <c r="BH361" i="4"/>
  <c r="BI361" i="4"/>
  <c r="V367" i="4"/>
  <c r="P367" i="4" s="1"/>
  <c r="BE367" i="4" s="1"/>
  <c r="W367" i="4"/>
  <c r="X367" i="4"/>
  <c r="Z367" i="4"/>
  <c r="AB367" i="4"/>
  <c r="AD367" i="4"/>
  <c r="BF367" i="4"/>
  <c r="BG367" i="4"/>
  <c r="BH367" i="4"/>
  <c r="BI367" i="4"/>
  <c r="V371" i="4"/>
  <c r="W371" i="4"/>
  <c r="X371" i="4"/>
  <c r="Z371" i="4"/>
  <c r="AB371" i="4"/>
  <c r="AD371" i="4"/>
  <c r="BF371" i="4"/>
  <c r="BG371" i="4"/>
  <c r="BH371" i="4"/>
  <c r="BI371" i="4"/>
  <c r="V374" i="4"/>
  <c r="P374" i="4" s="1"/>
  <c r="BE374" i="4" s="1"/>
  <c r="W374" i="4"/>
  <c r="X374" i="4"/>
  <c r="Z374" i="4"/>
  <c r="AB374" i="4"/>
  <c r="AD374" i="4"/>
  <c r="BF374" i="4"/>
  <c r="BG374" i="4"/>
  <c r="BH374" i="4"/>
  <c r="BI374" i="4"/>
  <c r="BK374" i="4"/>
  <c r="V377" i="4"/>
  <c r="P377" i="4" s="1"/>
  <c r="BE377" i="4" s="1"/>
  <c r="W377" i="4"/>
  <c r="X377" i="4"/>
  <c r="Z377" i="4"/>
  <c r="AB377" i="4"/>
  <c r="AD377" i="4"/>
  <c r="BF377" i="4"/>
  <c r="BG377" i="4"/>
  <c r="BH377" i="4"/>
  <c r="BI377" i="4"/>
  <c r="V381" i="4"/>
  <c r="BK381" i="4" s="1"/>
  <c r="W381" i="4"/>
  <c r="X381" i="4"/>
  <c r="Z381" i="4"/>
  <c r="AB381" i="4"/>
  <c r="AD381" i="4"/>
  <c r="BF381" i="4"/>
  <c r="BG381" i="4"/>
  <c r="BH381" i="4"/>
  <c r="BI381" i="4"/>
  <c r="V388" i="4"/>
  <c r="P388" i="4" s="1"/>
  <c r="BE388" i="4" s="1"/>
  <c r="W388" i="4"/>
  <c r="X388" i="4"/>
  <c r="Z388" i="4"/>
  <c r="AB388" i="4"/>
  <c r="AB340" i="4" s="1"/>
  <c r="AD388" i="4"/>
  <c r="BF388" i="4"/>
  <c r="BG388" i="4"/>
  <c r="BH388" i="4"/>
  <c r="BI388" i="4"/>
  <c r="V391" i="4"/>
  <c r="P391" i="4" s="1"/>
  <c r="BE391" i="4" s="1"/>
  <c r="W391" i="4"/>
  <c r="X391" i="4"/>
  <c r="Z391" i="4"/>
  <c r="AB391" i="4"/>
  <c r="AD391" i="4"/>
  <c r="BF391" i="4"/>
  <c r="BG391" i="4"/>
  <c r="BH391" i="4"/>
  <c r="BI391" i="4"/>
  <c r="V394" i="4"/>
  <c r="BK394" i="4" s="1"/>
  <c r="W394" i="4"/>
  <c r="X394" i="4"/>
  <c r="Z394" i="4"/>
  <c r="AB394" i="4"/>
  <c r="AD394" i="4"/>
  <c r="BF394" i="4"/>
  <c r="BG394" i="4"/>
  <c r="BH394" i="4"/>
  <c r="BI394" i="4"/>
  <c r="V397" i="4"/>
  <c r="P397" i="4" s="1"/>
  <c r="BE397" i="4" s="1"/>
  <c r="W397" i="4"/>
  <c r="X397" i="4"/>
  <c r="Z397" i="4"/>
  <c r="AB397" i="4"/>
  <c r="AD397" i="4"/>
  <c r="BF397" i="4"/>
  <c r="BG397" i="4"/>
  <c r="BH397" i="4"/>
  <c r="BI397" i="4"/>
  <c r="V398" i="4"/>
  <c r="P398" i="4" s="1"/>
  <c r="BE398" i="4" s="1"/>
  <c r="W398" i="4"/>
  <c r="X398" i="4"/>
  <c r="Z398" i="4"/>
  <c r="AB398" i="4"/>
  <c r="AD398" i="4"/>
  <c r="BF398" i="4"/>
  <c r="BG398" i="4"/>
  <c r="BH398" i="4"/>
  <c r="BI398" i="4"/>
  <c r="V399" i="4"/>
  <c r="P399" i="4" s="1"/>
  <c r="BE399" i="4" s="1"/>
  <c r="W399" i="4"/>
  <c r="X399" i="4"/>
  <c r="Z399" i="4"/>
  <c r="AB399" i="4"/>
  <c r="AD399" i="4"/>
  <c r="BF399" i="4"/>
  <c r="BG399" i="4"/>
  <c r="BH399" i="4"/>
  <c r="BI399" i="4"/>
  <c r="V400" i="4"/>
  <c r="P400" i="4" s="1"/>
  <c r="BE400" i="4" s="1"/>
  <c r="W400" i="4"/>
  <c r="X400" i="4"/>
  <c r="Z400" i="4"/>
  <c r="AB400" i="4"/>
  <c r="AD400" i="4"/>
  <c r="BF400" i="4"/>
  <c r="BG400" i="4"/>
  <c r="BH400" i="4"/>
  <c r="BI400" i="4"/>
  <c r="BK400" i="4"/>
  <c r="V404" i="4"/>
  <c r="P404" i="4" s="1"/>
  <c r="BE404" i="4" s="1"/>
  <c r="W404" i="4"/>
  <c r="X404" i="4"/>
  <c r="X403" i="4" s="1"/>
  <c r="K95" i="4" s="1"/>
  <c r="Z404" i="4"/>
  <c r="Z403" i="4" s="1"/>
  <c r="AB404" i="4"/>
  <c r="AB403" i="4" s="1"/>
  <c r="AD404" i="4"/>
  <c r="AD403" i="4" s="1"/>
  <c r="BF404" i="4"/>
  <c r="BG404" i="4"/>
  <c r="BH404" i="4"/>
  <c r="BI404" i="4"/>
  <c r="BK404" i="4"/>
  <c r="V405" i="4"/>
  <c r="P405" i="4" s="1"/>
  <c r="BE405" i="4" s="1"/>
  <c r="W405" i="4"/>
  <c r="X405" i="4"/>
  <c r="Z405" i="4"/>
  <c r="AB405" i="4"/>
  <c r="AD405" i="4"/>
  <c r="BF405" i="4"/>
  <c r="BG405" i="4"/>
  <c r="BH405" i="4"/>
  <c r="BI405" i="4"/>
  <c r="V407" i="4"/>
  <c r="P407" i="4" s="1"/>
  <c r="BE407" i="4" s="1"/>
  <c r="W407" i="4"/>
  <c r="X407" i="4"/>
  <c r="Z407" i="4"/>
  <c r="AB407" i="4"/>
  <c r="AD407" i="4"/>
  <c r="BF407" i="4"/>
  <c r="BG407" i="4"/>
  <c r="BH407" i="4"/>
  <c r="BI407" i="4"/>
  <c r="V410" i="4"/>
  <c r="P410" i="4" s="1"/>
  <c r="BE410" i="4" s="1"/>
  <c r="W410" i="4"/>
  <c r="X410" i="4"/>
  <c r="Z410" i="4"/>
  <c r="AB410" i="4"/>
  <c r="AD410" i="4"/>
  <c r="BF410" i="4"/>
  <c r="BG410" i="4"/>
  <c r="BH410" i="4"/>
  <c r="BI410" i="4"/>
  <c r="V413" i="4"/>
  <c r="P413" i="4" s="1"/>
  <c r="BE413" i="4" s="1"/>
  <c r="W413" i="4"/>
  <c r="X413" i="4"/>
  <c r="Z413" i="4"/>
  <c r="AB413" i="4"/>
  <c r="AD413" i="4"/>
  <c r="BF413" i="4"/>
  <c r="BG413" i="4"/>
  <c r="BH413" i="4"/>
  <c r="BI413" i="4"/>
  <c r="V416" i="4"/>
  <c r="P416" i="4" s="1"/>
  <c r="BE416" i="4" s="1"/>
  <c r="W416" i="4"/>
  <c r="X416" i="4"/>
  <c r="Z416" i="4"/>
  <c r="AB416" i="4"/>
  <c r="AD416" i="4"/>
  <c r="BF416" i="4"/>
  <c r="BG416" i="4"/>
  <c r="BH416" i="4"/>
  <c r="BI416" i="4"/>
  <c r="BK416" i="4"/>
  <c r="V419" i="4"/>
  <c r="P419" i="4" s="1"/>
  <c r="BE419" i="4" s="1"/>
  <c r="W419" i="4"/>
  <c r="X419" i="4"/>
  <c r="Z419" i="4"/>
  <c r="AB419" i="4"/>
  <c r="AD419" i="4"/>
  <c r="BF419" i="4"/>
  <c r="BG419" i="4"/>
  <c r="BH419" i="4"/>
  <c r="BI419" i="4"/>
  <c r="V420" i="4"/>
  <c r="P420" i="4" s="1"/>
  <c r="BE420" i="4" s="1"/>
  <c r="W420" i="4"/>
  <c r="X420" i="4"/>
  <c r="Z420" i="4"/>
  <c r="AB420" i="4"/>
  <c r="AD420" i="4"/>
  <c r="BF420" i="4"/>
  <c r="BG420" i="4"/>
  <c r="BH420" i="4"/>
  <c r="BI420" i="4"/>
  <c r="V421" i="4"/>
  <c r="P421" i="4" s="1"/>
  <c r="BE421" i="4" s="1"/>
  <c r="W421" i="4"/>
  <c r="X421" i="4"/>
  <c r="Z421" i="4"/>
  <c r="AB421" i="4"/>
  <c r="AD421" i="4"/>
  <c r="BF421" i="4"/>
  <c r="BG421" i="4"/>
  <c r="BH421" i="4"/>
  <c r="BI421" i="4"/>
  <c r="V425" i="4"/>
  <c r="BK425" i="4" s="1"/>
  <c r="W425" i="4"/>
  <c r="X425" i="4"/>
  <c r="Z425" i="4"/>
  <c r="AB425" i="4"/>
  <c r="AD425" i="4"/>
  <c r="BF425" i="4"/>
  <c r="BG425" i="4"/>
  <c r="BH425" i="4"/>
  <c r="BI425" i="4"/>
  <c r="V429" i="4"/>
  <c r="P429" i="4" s="1"/>
  <c r="BE429" i="4" s="1"/>
  <c r="W429" i="4"/>
  <c r="X429" i="4"/>
  <c r="Z429" i="4"/>
  <c r="AB429" i="4"/>
  <c r="AD429" i="4"/>
  <c r="BF429" i="4"/>
  <c r="BG429" i="4"/>
  <c r="BH429" i="4"/>
  <c r="BI429" i="4"/>
  <c r="V433" i="4"/>
  <c r="P433" i="4" s="1"/>
  <c r="BE433" i="4" s="1"/>
  <c r="W433" i="4"/>
  <c r="X433" i="4"/>
  <c r="Z433" i="4"/>
  <c r="AB433" i="4"/>
  <c r="AD433" i="4"/>
  <c r="BF433" i="4"/>
  <c r="BG433" i="4"/>
  <c r="BH433" i="4"/>
  <c r="BI433" i="4"/>
  <c r="V434" i="4"/>
  <c r="P434" i="4" s="1"/>
  <c r="BE434" i="4" s="1"/>
  <c r="W434" i="4"/>
  <c r="X434" i="4"/>
  <c r="Z434" i="4"/>
  <c r="AB434" i="4"/>
  <c r="AD434" i="4"/>
  <c r="BF434" i="4"/>
  <c r="BG434" i="4"/>
  <c r="BH434" i="4"/>
  <c r="BI434" i="4"/>
  <c r="V435" i="4"/>
  <c r="P435" i="4" s="1"/>
  <c r="BE435" i="4" s="1"/>
  <c r="W435" i="4"/>
  <c r="X435" i="4"/>
  <c r="Z435" i="4"/>
  <c r="AB435" i="4"/>
  <c r="AD435" i="4"/>
  <c r="BF435" i="4"/>
  <c r="BG435" i="4"/>
  <c r="BH435" i="4"/>
  <c r="BI435" i="4"/>
  <c r="BK435" i="4"/>
  <c r="V439" i="4"/>
  <c r="P439" i="4" s="1"/>
  <c r="BE439" i="4" s="1"/>
  <c r="W439" i="4"/>
  <c r="X439" i="4"/>
  <c r="Z439" i="4"/>
  <c r="AB439" i="4"/>
  <c r="AD439" i="4"/>
  <c r="BF439" i="4"/>
  <c r="BG439" i="4"/>
  <c r="BH439" i="4"/>
  <c r="BI439" i="4"/>
  <c r="V440" i="4"/>
  <c r="P440" i="4" s="1"/>
  <c r="BE440" i="4" s="1"/>
  <c r="W440" i="4"/>
  <c r="X440" i="4"/>
  <c r="Z440" i="4"/>
  <c r="AB440" i="4"/>
  <c r="AD440" i="4"/>
  <c r="BF440" i="4"/>
  <c r="BG440" i="4"/>
  <c r="BH440" i="4"/>
  <c r="BI440" i="4"/>
  <c r="V441" i="4"/>
  <c r="W441" i="4"/>
  <c r="X441" i="4"/>
  <c r="Z441" i="4"/>
  <c r="AB441" i="4"/>
  <c r="AD441" i="4"/>
  <c r="BF441" i="4"/>
  <c r="BG441" i="4"/>
  <c r="BH441" i="4"/>
  <c r="BI441" i="4"/>
  <c r="V442" i="4"/>
  <c r="P442" i="4" s="1"/>
  <c r="BE442" i="4" s="1"/>
  <c r="W442" i="4"/>
  <c r="X442" i="4"/>
  <c r="Z442" i="4"/>
  <c r="AB442" i="4"/>
  <c r="AD442" i="4"/>
  <c r="BF442" i="4"/>
  <c r="BG442" i="4"/>
  <c r="BH442" i="4"/>
  <c r="BI442" i="4"/>
  <c r="V443" i="4"/>
  <c r="P443" i="4" s="1"/>
  <c r="BE443" i="4" s="1"/>
  <c r="W443" i="4"/>
  <c r="X443" i="4"/>
  <c r="Z443" i="4"/>
  <c r="AB443" i="4"/>
  <c r="AD443" i="4"/>
  <c r="BF443" i="4"/>
  <c r="BG443" i="4"/>
  <c r="BH443" i="4"/>
  <c r="BI443" i="4"/>
  <c r="V444" i="4"/>
  <c r="P444" i="4" s="1"/>
  <c r="BE444" i="4" s="1"/>
  <c r="W444" i="4"/>
  <c r="X444" i="4"/>
  <c r="Z444" i="4"/>
  <c r="AB444" i="4"/>
  <c r="AD444" i="4"/>
  <c r="BF444" i="4"/>
  <c r="BG444" i="4"/>
  <c r="BH444" i="4"/>
  <c r="BI444" i="4"/>
  <c r="V445" i="4"/>
  <c r="W445" i="4"/>
  <c r="X445" i="4"/>
  <c r="Z445" i="4"/>
  <c r="AB445" i="4"/>
  <c r="AD445" i="4"/>
  <c r="BF445" i="4"/>
  <c r="BG445" i="4"/>
  <c r="BH445" i="4"/>
  <c r="BI445" i="4"/>
  <c r="V446" i="4"/>
  <c r="P446" i="4" s="1"/>
  <c r="BE446" i="4" s="1"/>
  <c r="W446" i="4"/>
  <c r="X446" i="4"/>
  <c r="Z446" i="4"/>
  <c r="AB446" i="4"/>
  <c r="AD446" i="4"/>
  <c r="BF446" i="4"/>
  <c r="BG446" i="4"/>
  <c r="BH446" i="4"/>
  <c r="BI446" i="4"/>
  <c r="V447" i="4"/>
  <c r="P447" i="4" s="1"/>
  <c r="BE447" i="4" s="1"/>
  <c r="W447" i="4"/>
  <c r="X447" i="4"/>
  <c r="Z447" i="4"/>
  <c r="AB447" i="4"/>
  <c r="AD447" i="4"/>
  <c r="BF447" i="4"/>
  <c r="BG447" i="4"/>
  <c r="BH447" i="4"/>
  <c r="BI447" i="4"/>
  <c r="V448" i="4"/>
  <c r="P448" i="4" s="1"/>
  <c r="BE448" i="4" s="1"/>
  <c r="W448" i="4"/>
  <c r="X448" i="4"/>
  <c r="Z448" i="4"/>
  <c r="AB448" i="4"/>
  <c r="AD448" i="4"/>
  <c r="BF448" i="4"/>
  <c r="BG448" i="4"/>
  <c r="BH448" i="4"/>
  <c r="BI448" i="4"/>
  <c r="V449" i="4"/>
  <c r="W449" i="4"/>
  <c r="X449" i="4"/>
  <c r="Z449" i="4"/>
  <c r="AB449" i="4"/>
  <c r="AD449" i="4"/>
  <c r="BF449" i="4"/>
  <c r="BG449" i="4"/>
  <c r="BH449" i="4"/>
  <c r="BI449" i="4"/>
  <c r="V450" i="4"/>
  <c r="BK450" i="4" s="1"/>
  <c r="W450" i="4"/>
  <c r="X450" i="4"/>
  <c r="Z450" i="4"/>
  <c r="AB450" i="4"/>
  <c r="AD450" i="4"/>
  <c r="BF450" i="4"/>
  <c r="BG450" i="4"/>
  <c r="BH450" i="4"/>
  <c r="BI450" i="4"/>
  <c r="V451" i="4"/>
  <c r="P451" i="4" s="1"/>
  <c r="W451" i="4"/>
  <c r="X451" i="4"/>
  <c r="Z451" i="4"/>
  <c r="AB451" i="4"/>
  <c r="AD451" i="4"/>
  <c r="BE451" i="4"/>
  <c r="BF451" i="4"/>
  <c r="BG451" i="4"/>
  <c r="BH451" i="4"/>
  <c r="BI451" i="4"/>
  <c r="V452" i="4"/>
  <c r="P452" i="4" s="1"/>
  <c r="BE452" i="4" s="1"/>
  <c r="W452" i="4"/>
  <c r="X452" i="4"/>
  <c r="Z452" i="4"/>
  <c r="AB452" i="4"/>
  <c r="AD452" i="4"/>
  <c r="BF452" i="4"/>
  <c r="BG452" i="4"/>
  <c r="BH452" i="4"/>
  <c r="BI452" i="4"/>
  <c r="V453" i="4"/>
  <c r="W453" i="4"/>
  <c r="X453" i="4"/>
  <c r="Z453" i="4"/>
  <c r="AB453" i="4"/>
  <c r="AD453" i="4"/>
  <c r="BF453" i="4"/>
  <c r="BG453" i="4"/>
  <c r="BH453" i="4"/>
  <c r="BI453" i="4"/>
  <c r="P454" i="4"/>
  <c r="BE454" i="4" s="1"/>
  <c r="V454" i="4"/>
  <c r="BK454" i="4" s="1"/>
  <c r="W454" i="4"/>
  <c r="X454" i="4"/>
  <c r="Z454" i="4"/>
  <c r="AB454" i="4"/>
  <c r="AD454" i="4"/>
  <c r="BF454" i="4"/>
  <c r="BG454" i="4"/>
  <c r="BH454" i="4"/>
  <c r="BI454" i="4"/>
  <c r="V455" i="4"/>
  <c r="P455" i="4" s="1"/>
  <c r="BE455" i="4" s="1"/>
  <c r="W455" i="4"/>
  <c r="X455" i="4"/>
  <c r="Z455" i="4"/>
  <c r="AB455" i="4"/>
  <c r="AD455" i="4"/>
  <c r="BF455" i="4"/>
  <c r="BG455" i="4"/>
  <c r="BH455" i="4"/>
  <c r="BI455" i="4"/>
  <c r="V456" i="4"/>
  <c r="P456" i="4" s="1"/>
  <c r="BE456" i="4" s="1"/>
  <c r="W456" i="4"/>
  <c r="X456" i="4"/>
  <c r="Z456" i="4"/>
  <c r="AB456" i="4"/>
  <c r="AD456" i="4"/>
  <c r="BF456" i="4"/>
  <c r="BG456" i="4"/>
  <c r="BH456" i="4"/>
  <c r="BI456" i="4"/>
  <c r="V457" i="4"/>
  <c r="W457" i="4"/>
  <c r="X457" i="4"/>
  <c r="Z457" i="4"/>
  <c r="AB457" i="4"/>
  <c r="AD457" i="4"/>
  <c r="BF457" i="4"/>
  <c r="BG457" i="4"/>
  <c r="BH457" i="4"/>
  <c r="BI457" i="4"/>
  <c r="V458" i="4"/>
  <c r="P458" i="4" s="1"/>
  <c r="BE458" i="4" s="1"/>
  <c r="W458" i="4"/>
  <c r="X458" i="4"/>
  <c r="Z458" i="4"/>
  <c r="AB458" i="4"/>
  <c r="AD458" i="4"/>
  <c r="BF458" i="4"/>
  <c r="BG458" i="4"/>
  <c r="BH458" i="4"/>
  <c r="BI458" i="4"/>
  <c r="BK458" i="4"/>
  <c r="P460" i="4"/>
  <c r="BE460" i="4" s="1"/>
  <c r="V460" i="4"/>
  <c r="W460" i="4"/>
  <c r="X460" i="4"/>
  <c r="Z460" i="4"/>
  <c r="Z459" i="4" s="1"/>
  <c r="AB460" i="4"/>
  <c r="AD460" i="4"/>
  <c r="BF460" i="4"/>
  <c r="BG460" i="4"/>
  <c r="BH460" i="4"/>
  <c r="BI460" i="4"/>
  <c r="BK460" i="4"/>
  <c r="V461" i="4"/>
  <c r="P461" i="4" s="1"/>
  <c r="BE461" i="4" s="1"/>
  <c r="W461" i="4"/>
  <c r="X461" i="4"/>
  <c r="X459" i="4" s="1"/>
  <c r="K97" i="4" s="1"/>
  <c r="Z461" i="4"/>
  <c r="AB461" i="4"/>
  <c r="AD461" i="4"/>
  <c r="BF461" i="4"/>
  <c r="BG461" i="4"/>
  <c r="BH461" i="4"/>
  <c r="BI461" i="4"/>
  <c r="V462" i="4"/>
  <c r="W462" i="4"/>
  <c r="X462" i="4"/>
  <c r="Z462" i="4"/>
  <c r="AB462" i="4"/>
  <c r="AD462" i="4"/>
  <c r="BF462" i="4"/>
  <c r="BG462" i="4"/>
  <c r="BH462" i="4"/>
  <c r="BI462" i="4"/>
  <c r="AB463" i="4"/>
  <c r="V464" i="4"/>
  <c r="W464" i="4"/>
  <c r="W463" i="4" s="1"/>
  <c r="H98" i="4" s="1"/>
  <c r="X464" i="4"/>
  <c r="X463" i="4" s="1"/>
  <c r="K98" i="4" s="1"/>
  <c r="Z464" i="4"/>
  <c r="Z463" i="4" s="1"/>
  <c r="AB464" i="4"/>
  <c r="AD464" i="4"/>
  <c r="AD463" i="4" s="1"/>
  <c r="BF464" i="4"/>
  <c r="BG464" i="4"/>
  <c r="BH464" i="4"/>
  <c r="BI464" i="4"/>
  <c r="V467" i="4"/>
  <c r="P467" i="4" s="1"/>
  <c r="BE467" i="4" s="1"/>
  <c r="W467" i="4"/>
  <c r="X467" i="4"/>
  <c r="Z467" i="4"/>
  <c r="AB467" i="4"/>
  <c r="AD467" i="4"/>
  <c r="BF467" i="4"/>
  <c r="BG467" i="4"/>
  <c r="BH467" i="4"/>
  <c r="BI467" i="4"/>
  <c r="V471" i="4"/>
  <c r="W471" i="4"/>
  <c r="X471" i="4"/>
  <c r="Z471" i="4"/>
  <c r="AB471" i="4"/>
  <c r="AD471" i="4"/>
  <c r="AD466" i="4" s="1"/>
  <c r="BF471" i="4"/>
  <c r="BG471" i="4"/>
  <c r="BH471" i="4"/>
  <c r="BI471" i="4"/>
  <c r="V475" i="4"/>
  <c r="P475" i="4" s="1"/>
  <c r="BE475" i="4" s="1"/>
  <c r="W475" i="4"/>
  <c r="X475" i="4"/>
  <c r="Z475" i="4"/>
  <c r="AB475" i="4"/>
  <c r="AD475" i="4"/>
  <c r="BF475" i="4"/>
  <c r="BG475" i="4"/>
  <c r="BH475" i="4"/>
  <c r="BI475" i="4"/>
  <c r="V478" i="4"/>
  <c r="BK478" i="4" s="1"/>
  <c r="W478" i="4"/>
  <c r="X478" i="4"/>
  <c r="Z478" i="4"/>
  <c r="AB478" i="4"/>
  <c r="AD478" i="4"/>
  <c r="BF478" i="4"/>
  <c r="BG478" i="4"/>
  <c r="BH478" i="4"/>
  <c r="BI478" i="4"/>
  <c r="V482" i="4"/>
  <c r="P482" i="4" s="1"/>
  <c r="W482" i="4"/>
  <c r="X482" i="4"/>
  <c r="Z482" i="4"/>
  <c r="AB482" i="4"/>
  <c r="AD482" i="4"/>
  <c r="BE482" i="4"/>
  <c r="BF482" i="4"/>
  <c r="BG482" i="4"/>
  <c r="BH482" i="4"/>
  <c r="BI482" i="4"/>
  <c r="V488" i="4"/>
  <c r="W488" i="4"/>
  <c r="X488" i="4"/>
  <c r="Z488" i="4"/>
  <c r="AB488" i="4"/>
  <c r="AD488" i="4"/>
  <c r="BF488" i="4"/>
  <c r="BG488" i="4"/>
  <c r="BH488" i="4"/>
  <c r="BI488" i="4"/>
  <c r="V494" i="4"/>
  <c r="BK494" i="4" s="1"/>
  <c r="W494" i="4"/>
  <c r="X494" i="4"/>
  <c r="Z494" i="4"/>
  <c r="AB494" i="4"/>
  <c r="AD494" i="4"/>
  <c r="BF494" i="4"/>
  <c r="BG494" i="4"/>
  <c r="BH494" i="4"/>
  <c r="BI494" i="4"/>
  <c r="V497" i="4"/>
  <c r="P497" i="4" s="1"/>
  <c r="BE497" i="4" s="1"/>
  <c r="W497" i="4"/>
  <c r="X497" i="4"/>
  <c r="Z497" i="4"/>
  <c r="AB497" i="4"/>
  <c r="AD497" i="4"/>
  <c r="BF497" i="4"/>
  <c r="BG497" i="4"/>
  <c r="BH497" i="4"/>
  <c r="BI497" i="4"/>
  <c r="V500" i="4"/>
  <c r="P500" i="4" s="1"/>
  <c r="BE500" i="4" s="1"/>
  <c r="W500" i="4"/>
  <c r="X500" i="4"/>
  <c r="Z500" i="4"/>
  <c r="AB500" i="4"/>
  <c r="AD500" i="4"/>
  <c r="BF500" i="4"/>
  <c r="BG500" i="4"/>
  <c r="BH500" i="4"/>
  <c r="BI500" i="4"/>
  <c r="V504" i="4"/>
  <c r="W504" i="4"/>
  <c r="X504" i="4"/>
  <c r="Z504" i="4"/>
  <c r="AB504" i="4"/>
  <c r="AD504" i="4"/>
  <c r="BF504" i="4"/>
  <c r="BG504" i="4"/>
  <c r="BH504" i="4"/>
  <c r="BI504" i="4"/>
  <c r="V508" i="4"/>
  <c r="P508" i="4" s="1"/>
  <c r="BE508" i="4" s="1"/>
  <c r="W508" i="4"/>
  <c r="X508" i="4"/>
  <c r="Z508" i="4"/>
  <c r="AB508" i="4"/>
  <c r="AD508" i="4"/>
  <c r="BF508" i="4"/>
  <c r="BG508" i="4"/>
  <c r="BH508" i="4"/>
  <c r="BI508" i="4"/>
  <c r="BK508" i="4"/>
  <c r="P511" i="4"/>
  <c r="BE511" i="4" s="1"/>
  <c r="V511" i="4"/>
  <c r="W511" i="4"/>
  <c r="X511" i="4"/>
  <c r="Z511" i="4"/>
  <c r="AB511" i="4"/>
  <c r="AD511" i="4"/>
  <c r="BF511" i="4"/>
  <c r="BG511" i="4"/>
  <c r="BH511" i="4"/>
  <c r="BI511" i="4"/>
  <c r="BK511" i="4"/>
  <c r="V517" i="4"/>
  <c r="P517" i="4" s="1"/>
  <c r="W517" i="4"/>
  <c r="X517" i="4"/>
  <c r="Z517" i="4"/>
  <c r="AB517" i="4"/>
  <c r="AD517" i="4"/>
  <c r="BE517" i="4"/>
  <c r="BF517" i="4"/>
  <c r="BG517" i="4"/>
  <c r="BH517" i="4"/>
  <c r="BI517" i="4"/>
  <c r="V522" i="4"/>
  <c r="P522" i="4" s="1"/>
  <c r="BE522" i="4" s="1"/>
  <c r="W522" i="4"/>
  <c r="X522" i="4"/>
  <c r="Z522" i="4"/>
  <c r="AB522" i="4"/>
  <c r="AD522" i="4"/>
  <c r="BF522" i="4"/>
  <c r="BG522" i="4"/>
  <c r="BH522" i="4"/>
  <c r="BI522" i="4"/>
  <c r="V524" i="4"/>
  <c r="P524" i="4" s="1"/>
  <c r="BE524" i="4" s="1"/>
  <c r="W524" i="4"/>
  <c r="X524" i="4"/>
  <c r="Z524" i="4"/>
  <c r="AB524" i="4"/>
  <c r="AB523" i="4" s="1"/>
  <c r="AD524" i="4"/>
  <c r="BF524" i="4"/>
  <c r="BG524" i="4"/>
  <c r="BH524" i="4"/>
  <c r="BI524" i="4"/>
  <c r="BK524" i="4"/>
  <c r="V532" i="4"/>
  <c r="P532" i="4" s="1"/>
  <c r="BE532" i="4" s="1"/>
  <c r="W532" i="4"/>
  <c r="X532" i="4"/>
  <c r="Z532" i="4"/>
  <c r="AB532" i="4"/>
  <c r="AD532" i="4"/>
  <c r="BF532" i="4"/>
  <c r="BG532" i="4"/>
  <c r="BH532" i="4"/>
  <c r="BI532" i="4"/>
  <c r="P540" i="4"/>
  <c r="BE540" i="4" s="1"/>
  <c r="V540" i="4"/>
  <c r="W540" i="4"/>
  <c r="X540" i="4"/>
  <c r="Z540" i="4"/>
  <c r="Z523" i="4" s="1"/>
  <c r="AB540" i="4"/>
  <c r="AD540" i="4"/>
  <c r="AD523" i="4" s="1"/>
  <c r="BF540" i="4"/>
  <c r="BG540" i="4"/>
  <c r="BH540" i="4"/>
  <c r="BI540" i="4"/>
  <c r="BK540" i="4"/>
  <c r="V548" i="4"/>
  <c r="P548" i="4" s="1"/>
  <c r="BE548" i="4" s="1"/>
  <c r="W548" i="4"/>
  <c r="X548" i="4"/>
  <c r="Z548" i="4"/>
  <c r="AB548" i="4"/>
  <c r="AD548" i="4"/>
  <c r="BF548" i="4"/>
  <c r="BG548" i="4"/>
  <c r="BH548" i="4"/>
  <c r="BI548" i="4"/>
  <c r="P556" i="4"/>
  <c r="BE556" i="4" s="1"/>
  <c r="V556" i="4"/>
  <c r="BK556" i="4" s="1"/>
  <c r="W556" i="4"/>
  <c r="X556" i="4"/>
  <c r="Z556" i="4"/>
  <c r="AB556" i="4"/>
  <c r="AD556" i="4"/>
  <c r="BF556" i="4"/>
  <c r="BG556" i="4"/>
  <c r="BH556" i="4"/>
  <c r="BI556" i="4"/>
  <c r="V560" i="4"/>
  <c r="P560" i="4" s="1"/>
  <c r="BE560" i="4" s="1"/>
  <c r="W560" i="4"/>
  <c r="X560" i="4"/>
  <c r="Z560" i="4"/>
  <c r="AB560" i="4"/>
  <c r="AD560" i="4"/>
  <c r="BF560" i="4"/>
  <c r="BG560" i="4"/>
  <c r="BH560" i="4"/>
  <c r="BI560" i="4"/>
  <c r="P564" i="4"/>
  <c r="BE564" i="4" s="1"/>
  <c r="V564" i="4"/>
  <c r="W564" i="4"/>
  <c r="X564" i="4"/>
  <c r="Z564" i="4"/>
  <c r="AB564" i="4"/>
  <c r="AD564" i="4"/>
  <c r="BF564" i="4"/>
  <c r="BG564" i="4"/>
  <c r="BH564" i="4"/>
  <c r="BI564" i="4"/>
  <c r="BK564" i="4"/>
  <c r="V572" i="4"/>
  <c r="P572" i="4" s="1"/>
  <c r="BE572" i="4" s="1"/>
  <c r="W572" i="4"/>
  <c r="X572" i="4"/>
  <c r="Z572" i="4"/>
  <c r="AB572" i="4"/>
  <c r="AD572" i="4"/>
  <c r="BF572" i="4"/>
  <c r="BG572" i="4"/>
  <c r="BH572" i="4"/>
  <c r="BI572" i="4"/>
  <c r="V580" i="4"/>
  <c r="P580" i="4" s="1"/>
  <c r="BE580" i="4" s="1"/>
  <c r="W580" i="4"/>
  <c r="X580" i="4"/>
  <c r="Z580" i="4"/>
  <c r="AB580" i="4"/>
  <c r="AD580" i="4"/>
  <c r="BF580" i="4"/>
  <c r="BG580" i="4"/>
  <c r="BH580" i="4"/>
  <c r="BI580" i="4"/>
  <c r="BK580" i="4"/>
  <c r="V584" i="4"/>
  <c r="P584" i="4" s="1"/>
  <c r="BE584" i="4" s="1"/>
  <c r="W584" i="4"/>
  <c r="X584" i="4"/>
  <c r="Z584" i="4"/>
  <c r="AB584" i="4"/>
  <c r="AD584" i="4"/>
  <c r="BF584" i="4"/>
  <c r="BG584" i="4"/>
  <c r="BH584" i="4"/>
  <c r="BI584" i="4"/>
  <c r="P592" i="4"/>
  <c r="BE592" i="4" s="1"/>
  <c r="V592" i="4"/>
  <c r="W592" i="4"/>
  <c r="X592" i="4"/>
  <c r="Z592" i="4"/>
  <c r="AB592" i="4"/>
  <c r="AD592" i="4"/>
  <c r="BF592" i="4"/>
  <c r="BG592" i="4"/>
  <c r="BH592" i="4"/>
  <c r="BI592" i="4"/>
  <c r="BK592" i="4"/>
  <c r="V600" i="4"/>
  <c r="P600" i="4" s="1"/>
  <c r="BE600" i="4" s="1"/>
  <c r="W600" i="4"/>
  <c r="X600" i="4"/>
  <c r="Z600" i="4"/>
  <c r="AB600" i="4"/>
  <c r="AD600" i="4"/>
  <c r="BF600" i="4"/>
  <c r="BG600" i="4"/>
  <c r="BH600" i="4"/>
  <c r="BI600" i="4"/>
  <c r="V608" i="4"/>
  <c r="P608" i="4" s="1"/>
  <c r="BE608" i="4" s="1"/>
  <c r="W608" i="4"/>
  <c r="X608" i="4"/>
  <c r="Z608" i="4"/>
  <c r="AB608" i="4"/>
  <c r="AD608" i="4"/>
  <c r="BF608" i="4"/>
  <c r="BG608" i="4"/>
  <c r="BH608" i="4"/>
  <c r="BI608" i="4"/>
  <c r="V616" i="4"/>
  <c r="P616" i="4" s="1"/>
  <c r="BE616" i="4" s="1"/>
  <c r="W616" i="4"/>
  <c r="X616" i="4"/>
  <c r="Z616" i="4"/>
  <c r="AB616" i="4"/>
  <c r="AD616" i="4"/>
  <c r="BF616" i="4"/>
  <c r="BG616" i="4"/>
  <c r="BH616" i="4"/>
  <c r="BI616" i="4"/>
  <c r="P624" i="4"/>
  <c r="BE624" i="4" s="1"/>
  <c r="V624" i="4"/>
  <c r="W624" i="4"/>
  <c r="X624" i="4"/>
  <c r="Z624" i="4"/>
  <c r="AB624" i="4"/>
  <c r="AD624" i="4"/>
  <c r="BF624" i="4"/>
  <c r="BG624" i="4"/>
  <c r="BH624" i="4"/>
  <c r="BI624" i="4"/>
  <c r="BK624" i="4"/>
  <c r="V628" i="4"/>
  <c r="P628" i="4" s="1"/>
  <c r="BE628" i="4" s="1"/>
  <c r="W628" i="4"/>
  <c r="X628" i="4"/>
  <c r="Z628" i="4"/>
  <c r="AB628" i="4"/>
  <c r="AD628" i="4"/>
  <c r="BF628" i="4"/>
  <c r="BG628" i="4"/>
  <c r="BH628" i="4"/>
  <c r="BI628" i="4"/>
  <c r="P632" i="4"/>
  <c r="BE632" i="4" s="1"/>
  <c r="V632" i="4"/>
  <c r="W632" i="4"/>
  <c r="X632" i="4"/>
  <c r="Z632" i="4"/>
  <c r="AB632" i="4"/>
  <c r="AD632" i="4"/>
  <c r="BF632" i="4"/>
  <c r="BG632" i="4"/>
  <c r="BH632" i="4"/>
  <c r="BI632" i="4"/>
  <c r="BK632" i="4"/>
  <c r="V633" i="4"/>
  <c r="P633" i="4" s="1"/>
  <c r="BE633" i="4" s="1"/>
  <c r="W633" i="4"/>
  <c r="X633" i="4"/>
  <c r="Z633" i="4"/>
  <c r="AB633" i="4"/>
  <c r="AD633" i="4"/>
  <c r="BF633" i="4"/>
  <c r="BG633" i="4"/>
  <c r="BH633" i="4"/>
  <c r="BI633" i="4"/>
  <c r="P634" i="4"/>
  <c r="BE634" i="4" s="1"/>
  <c r="V634" i="4"/>
  <c r="W634" i="4"/>
  <c r="X634" i="4"/>
  <c r="Z634" i="4"/>
  <c r="AB634" i="4"/>
  <c r="AD634" i="4"/>
  <c r="BF634" i="4"/>
  <c r="BG634" i="4"/>
  <c r="BH634" i="4"/>
  <c r="BI634" i="4"/>
  <c r="BK634" i="4"/>
  <c r="V638" i="4"/>
  <c r="P638" i="4" s="1"/>
  <c r="BE638" i="4" s="1"/>
  <c r="W638" i="4"/>
  <c r="X638" i="4"/>
  <c r="Z638" i="4"/>
  <c r="AB638" i="4"/>
  <c r="AD638" i="4"/>
  <c r="BF638" i="4"/>
  <c r="BG638" i="4"/>
  <c r="BH638" i="4"/>
  <c r="BI638" i="4"/>
  <c r="V640" i="4"/>
  <c r="P640" i="4" s="1"/>
  <c r="BE640" i="4" s="1"/>
  <c r="W640" i="4"/>
  <c r="X640" i="4"/>
  <c r="Z640" i="4"/>
  <c r="Z639" i="4" s="1"/>
  <c r="AB640" i="4"/>
  <c r="AB639" i="4" s="1"/>
  <c r="AD640" i="4"/>
  <c r="AD639" i="4" s="1"/>
  <c r="BF640" i="4"/>
  <c r="BG640" i="4"/>
  <c r="BH640" i="4"/>
  <c r="BI640" i="4"/>
  <c r="P646" i="4"/>
  <c r="BE646" i="4" s="1"/>
  <c r="V646" i="4"/>
  <c r="W646" i="4"/>
  <c r="X646" i="4"/>
  <c r="Z646" i="4"/>
  <c r="AB646" i="4"/>
  <c r="AD646" i="4"/>
  <c r="BF646" i="4"/>
  <c r="BG646" i="4"/>
  <c r="BH646" i="4"/>
  <c r="BI646" i="4"/>
  <c r="BK646" i="4"/>
  <c r="V650" i="4"/>
  <c r="P650" i="4" s="1"/>
  <c r="BE650" i="4" s="1"/>
  <c r="W650" i="4"/>
  <c r="X650" i="4"/>
  <c r="Z650" i="4"/>
  <c r="AB650" i="4"/>
  <c r="AD650" i="4"/>
  <c r="BF650" i="4"/>
  <c r="BG650" i="4"/>
  <c r="BH650" i="4"/>
  <c r="BI650" i="4"/>
  <c r="P654" i="4"/>
  <c r="BE654" i="4" s="1"/>
  <c r="V654" i="4"/>
  <c r="W654" i="4"/>
  <c r="X654" i="4"/>
  <c r="Z654" i="4"/>
  <c r="AB654" i="4"/>
  <c r="AD654" i="4"/>
  <c r="BF654" i="4"/>
  <c r="BG654" i="4"/>
  <c r="BH654" i="4"/>
  <c r="BI654" i="4"/>
  <c r="BK654" i="4"/>
  <c r="V660" i="4"/>
  <c r="P660" i="4" s="1"/>
  <c r="BE660" i="4" s="1"/>
  <c r="W660" i="4"/>
  <c r="X660" i="4"/>
  <c r="Z660" i="4"/>
  <c r="AB660" i="4"/>
  <c r="AD660" i="4"/>
  <c r="BF660" i="4"/>
  <c r="BG660" i="4"/>
  <c r="BH660" i="4"/>
  <c r="BI660" i="4"/>
  <c r="P664" i="4"/>
  <c r="BE664" i="4" s="1"/>
  <c r="V664" i="4"/>
  <c r="W664" i="4"/>
  <c r="X664" i="4"/>
  <c r="Z664" i="4"/>
  <c r="AB664" i="4"/>
  <c r="AD664" i="4"/>
  <c r="BF664" i="4"/>
  <c r="BG664" i="4"/>
  <c r="BH664" i="4"/>
  <c r="BI664" i="4"/>
  <c r="BK664" i="4"/>
  <c r="V668" i="4"/>
  <c r="P668" i="4" s="1"/>
  <c r="BE668" i="4" s="1"/>
  <c r="W668" i="4"/>
  <c r="X668" i="4"/>
  <c r="Z668" i="4"/>
  <c r="AB668" i="4"/>
  <c r="AD668" i="4"/>
  <c r="BF668" i="4"/>
  <c r="BG668" i="4"/>
  <c r="BH668" i="4"/>
  <c r="BI668" i="4"/>
  <c r="P671" i="4"/>
  <c r="BE671" i="4" s="1"/>
  <c r="V671" i="4"/>
  <c r="W671" i="4"/>
  <c r="X671" i="4"/>
  <c r="Z671" i="4"/>
  <c r="AB671" i="4"/>
  <c r="AD671" i="4"/>
  <c r="BF671" i="4"/>
  <c r="BG671" i="4"/>
  <c r="BH671" i="4"/>
  <c r="BI671" i="4"/>
  <c r="BK671" i="4"/>
  <c r="V674" i="4"/>
  <c r="P674" i="4" s="1"/>
  <c r="BE674" i="4" s="1"/>
  <c r="W674" i="4"/>
  <c r="X674" i="4"/>
  <c r="Z674" i="4"/>
  <c r="AB674" i="4"/>
  <c r="AD674" i="4"/>
  <c r="BF674" i="4"/>
  <c r="BG674" i="4"/>
  <c r="BH674" i="4"/>
  <c r="BI674" i="4"/>
  <c r="P677" i="4"/>
  <c r="BE677" i="4" s="1"/>
  <c r="V677" i="4"/>
  <c r="W677" i="4"/>
  <c r="X677" i="4"/>
  <c r="Z677" i="4"/>
  <c r="AB677" i="4"/>
  <c r="AD677" i="4"/>
  <c r="BF677" i="4"/>
  <c r="BG677" i="4"/>
  <c r="BH677" i="4"/>
  <c r="BI677" i="4"/>
  <c r="BK677" i="4"/>
  <c r="V680" i="4"/>
  <c r="P680" i="4" s="1"/>
  <c r="BE680" i="4" s="1"/>
  <c r="W680" i="4"/>
  <c r="X680" i="4"/>
  <c r="Z680" i="4"/>
  <c r="AB680" i="4"/>
  <c r="AD680" i="4"/>
  <c r="BF680" i="4"/>
  <c r="BG680" i="4"/>
  <c r="BH680" i="4"/>
  <c r="BI680" i="4"/>
  <c r="V682" i="4"/>
  <c r="P682" i="4" s="1"/>
  <c r="BE682" i="4" s="1"/>
  <c r="W682" i="4"/>
  <c r="X682" i="4"/>
  <c r="Z682" i="4"/>
  <c r="Z681" i="4" s="1"/>
  <c r="AB682" i="4"/>
  <c r="AB681" i="4" s="1"/>
  <c r="AD682" i="4"/>
  <c r="AD681" i="4" s="1"/>
  <c r="BF682" i="4"/>
  <c r="BG682" i="4"/>
  <c r="BH682" i="4"/>
  <c r="BI682" i="4"/>
  <c r="P686" i="4"/>
  <c r="BE686" i="4" s="1"/>
  <c r="V686" i="4"/>
  <c r="W686" i="4"/>
  <c r="X686" i="4"/>
  <c r="Z686" i="4"/>
  <c r="AB686" i="4"/>
  <c r="AD686" i="4"/>
  <c r="BF686" i="4"/>
  <c r="BG686" i="4"/>
  <c r="BH686" i="4"/>
  <c r="BI686" i="4"/>
  <c r="BK686" i="4"/>
  <c r="V690" i="4"/>
  <c r="P690" i="4" s="1"/>
  <c r="BE690" i="4" s="1"/>
  <c r="W690" i="4"/>
  <c r="X690" i="4"/>
  <c r="Z690" i="4"/>
  <c r="AB690" i="4"/>
  <c r="AD690" i="4"/>
  <c r="BF690" i="4"/>
  <c r="BG690" i="4"/>
  <c r="BH690" i="4"/>
  <c r="BI690" i="4"/>
  <c r="V692" i="4"/>
  <c r="P692" i="4" s="1"/>
  <c r="BE692" i="4" s="1"/>
  <c r="W692" i="4"/>
  <c r="X692" i="4"/>
  <c r="Z692" i="4"/>
  <c r="Z691" i="4" s="1"/>
  <c r="AB692" i="4"/>
  <c r="AB691" i="4" s="1"/>
  <c r="AD692" i="4"/>
  <c r="AD691" i="4" s="1"/>
  <c r="BF692" i="4"/>
  <c r="BG692" i="4"/>
  <c r="BH692" i="4"/>
  <c r="BI692" i="4"/>
  <c r="P695" i="4"/>
  <c r="BE695" i="4" s="1"/>
  <c r="V695" i="4"/>
  <c r="W695" i="4"/>
  <c r="X695" i="4"/>
  <c r="Z695" i="4"/>
  <c r="AB695" i="4"/>
  <c r="AD695" i="4"/>
  <c r="BF695" i="4"/>
  <c r="BG695" i="4"/>
  <c r="BH695" i="4"/>
  <c r="BI695" i="4"/>
  <c r="BK695" i="4"/>
  <c r="V699" i="4"/>
  <c r="P699" i="4" s="1"/>
  <c r="BE699" i="4" s="1"/>
  <c r="W699" i="4"/>
  <c r="X699" i="4"/>
  <c r="Z699" i="4"/>
  <c r="AB699" i="4"/>
  <c r="AD699" i="4"/>
  <c r="BF699" i="4"/>
  <c r="BG699" i="4"/>
  <c r="BH699" i="4"/>
  <c r="BI699" i="4"/>
  <c r="V701" i="4"/>
  <c r="P701" i="4" s="1"/>
  <c r="BE701" i="4" s="1"/>
  <c r="W701" i="4"/>
  <c r="X701" i="4"/>
  <c r="Z701" i="4"/>
  <c r="AB701" i="4"/>
  <c r="AB700" i="4" s="1"/>
  <c r="AD701" i="4"/>
  <c r="BF701" i="4"/>
  <c r="BG701" i="4"/>
  <c r="BH701" i="4"/>
  <c r="BI701" i="4"/>
  <c r="P705" i="4"/>
  <c r="BE705" i="4" s="1"/>
  <c r="V705" i="4"/>
  <c r="W705" i="4"/>
  <c r="X705" i="4"/>
  <c r="Z705" i="4"/>
  <c r="AB705" i="4"/>
  <c r="AD705" i="4"/>
  <c r="BF705" i="4"/>
  <c r="BG705" i="4"/>
  <c r="BH705" i="4"/>
  <c r="BI705" i="4"/>
  <c r="BK705" i="4"/>
  <c r="V709" i="4"/>
  <c r="P709" i="4" s="1"/>
  <c r="BE709" i="4" s="1"/>
  <c r="W709" i="4"/>
  <c r="X709" i="4"/>
  <c r="Z709" i="4"/>
  <c r="AB709" i="4"/>
  <c r="AD709" i="4"/>
  <c r="BF709" i="4"/>
  <c r="BG709" i="4"/>
  <c r="BH709" i="4"/>
  <c r="BI709" i="4"/>
  <c r="P713" i="4"/>
  <c r="BE713" i="4" s="1"/>
  <c r="V713" i="4"/>
  <c r="BK713" i="4" s="1"/>
  <c r="W713" i="4"/>
  <c r="X713" i="4"/>
  <c r="Z713" i="4"/>
  <c r="AB713" i="4"/>
  <c r="AD713" i="4"/>
  <c r="BF713" i="4"/>
  <c r="BG713" i="4"/>
  <c r="BH713" i="4"/>
  <c r="BI713" i="4"/>
  <c r="V717" i="4"/>
  <c r="P717" i="4" s="1"/>
  <c r="BE717" i="4" s="1"/>
  <c r="W717" i="4"/>
  <c r="X717" i="4"/>
  <c r="Z717" i="4"/>
  <c r="AB717" i="4"/>
  <c r="AD717" i="4"/>
  <c r="BF717" i="4"/>
  <c r="BG717" i="4"/>
  <c r="BH717" i="4"/>
  <c r="BI717" i="4"/>
  <c r="V718" i="4"/>
  <c r="P718" i="4" s="1"/>
  <c r="BE718" i="4" s="1"/>
  <c r="W718" i="4"/>
  <c r="X718" i="4"/>
  <c r="Z718" i="4"/>
  <c r="AB718" i="4"/>
  <c r="AD718" i="4"/>
  <c r="BF718" i="4"/>
  <c r="BG718" i="4"/>
  <c r="BH718" i="4"/>
  <c r="BI718" i="4"/>
  <c r="BK718" i="4"/>
  <c r="V722" i="4"/>
  <c r="P722" i="4" s="1"/>
  <c r="BE722" i="4" s="1"/>
  <c r="W722" i="4"/>
  <c r="X722" i="4"/>
  <c r="Z722" i="4"/>
  <c r="AB722" i="4"/>
  <c r="AD722" i="4"/>
  <c r="BF722" i="4"/>
  <c r="BG722" i="4"/>
  <c r="BH722" i="4"/>
  <c r="BI722" i="4"/>
  <c r="P726" i="4"/>
  <c r="BE726" i="4" s="1"/>
  <c r="V726" i="4"/>
  <c r="BK726" i="4" s="1"/>
  <c r="W726" i="4"/>
  <c r="X726" i="4"/>
  <c r="Z726" i="4"/>
  <c r="AB726" i="4"/>
  <c r="AD726" i="4"/>
  <c r="BF726" i="4"/>
  <c r="BG726" i="4"/>
  <c r="BH726" i="4"/>
  <c r="BI726" i="4"/>
  <c r="V730" i="4"/>
  <c r="P730" i="4" s="1"/>
  <c r="W730" i="4"/>
  <c r="X730" i="4"/>
  <c r="Z730" i="4"/>
  <c r="AB730" i="4"/>
  <c r="AD730" i="4"/>
  <c r="BE730" i="4"/>
  <c r="BF730" i="4"/>
  <c r="BG730" i="4"/>
  <c r="BH730" i="4"/>
  <c r="BI730" i="4"/>
  <c r="V731" i="4"/>
  <c r="P731" i="4" s="1"/>
  <c r="BE731" i="4" s="1"/>
  <c r="W731" i="4"/>
  <c r="X731" i="4"/>
  <c r="Z731" i="4"/>
  <c r="AB731" i="4"/>
  <c r="AD731" i="4"/>
  <c r="BF731" i="4"/>
  <c r="BG731" i="4"/>
  <c r="BH731" i="4"/>
  <c r="BI731" i="4"/>
  <c r="BK731" i="4"/>
  <c r="V732" i="4"/>
  <c r="W732" i="4"/>
  <c r="X732" i="4"/>
  <c r="Z732" i="4"/>
  <c r="AB732" i="4"/>
  <c r="AD732" i="4"/>
  <c r="BF732" i="4"/>
  <c r="BG732" i="4"/>
  <c r="BH732" i="4"/>
  <c r="BI732" i="4"/>
  <c r="V736" i="4"/>
  <c r="BK736" i="4" s="1"/>
  <c r="W736" i="4"/>
  <c r="X736" i="4"/>
  <c r="Z736" i="4"/>
  <c r="AB736" i="4"/>
  <c r="AD736" i="4"/>
  <c r="BF736" i="4"/>
  <c r="BG736" i="4"/>
  <c r="BH736" i="4"/>
  <c r="BI736" i="4"/>
  <c r="V740" i="4"/>
  <c r="P740" i="4" s="1"/>
  <c r="BE740" i="4" s="1"/>
  <c r="W740" i="4"/>
  <c r="X740" i="4"/>
  <c r="Z740" i="4"/>
  <c r="AB740" i="4"/>
  <c r="AD740" i="4"/>
  <c r="BF740" i="4"/>
  <c r="BG740" i="4"/>
  <c r="BH740" i="4"/>
  <c r="BI740" i="4"/>
  <c r="V742" i="4"/>
  <c r="P742" i="4" s="1"/>
  <c r="BE742" i="4" s="1"/>
  <c r="W742" i="4"/>
  <c r="X742" i="4"/>
  <c r="Z742" i="4"/>
  <c r="AB742" i="4"/>
  <c r="AD742" i="4"/>
  <c r="BF742" i="4"/>
  <c r="BG742" i="4"/>
  <c r="BH742" i="4"/>
  <c r="BI742" i="4"/>
  <c r="V745" i="4"/>
  <c r="P745" i="4" s="1"/>
  <c r="BE745" i="4" s="1"/>
  <c r="W745" i="4"/>
  <c r="X745" i="4"/>
  <c r="Z745" i="4"/>
  <c r="AB745" i="4"/>
  <c r="AD745" i="4"/>
  <c r="BF745" i="4"/>
  <c r="BG745" i="4"/>
  <c r="BH745" i="4"/>
  <c r="BI745" i="4"/>
  <c r="V746" i="4"/>
  <c r="W746" i="4"/>
  <c r="X746" i="4"/>
  <c r="Z746" i="4"/>
  <c r="AB746" i="4"/>
  <c r="AD746" i="4"/>
  <c r="BF746" i="4"/>
  <c r="BG746" i="4"/>
  <c r="BH746" i="4"/>
  <c r="BI746" i="4"/>
  <c r="V747" i="4"/>
  <c r="BK747" i="4" s="1"/>
  <c r="W747" i="4"/>
  <c r="X747" i="4"/>
  <c r="Z747" i="4"/>
  <c r="AB747" i="4"/>
  <c r="AD747" i="4"/>
  <c r="BF747" i="4"/>
  <c r="BG747" i="4"/>
  <c r="BH747" i="4"/>
  <c r="BI747" i="4"/>
  <c r="V748" i="4"/>
  <c r="W748" i="4"/>
  <c r="X748" i="4"/>
  <c r="Z748" i="4"/>
  <c r="AB748" i="4"/>
  <c r="AD748" i="4"/>
  <c r="BF748" i="4"/>
  <c r="BG748" i="4"/>
  <c r="BH748" i="4"/>
  <c r="BI748" i="4"/>
  <c r="P751" i="4"/>
  <c r="BE751" i="4" s="1"/>
  <c r="V751" i="4"/>
  <c r="W751" i="4"/>
  <c r="X751" i="4"/>
  <c r="Z751" i="4"/>
  <c r="AB751" i="4"/>
  <c r="AD751" i="4"/>
  <c r="BF751" i="4"/>
  <c r="BG751" i="4"/>
  <c r="BH751" i="4"/>
  <c r="BI751" i="4"/>
  <c r="BK751" i="4"/>
  <c r="V755" i="4"/>
  <c r="W755" i="4"/>
  <c r="X755" i="4"/>
  <c r="Z755" i="4"/>
  <c r="AB755" i="4"/>
  <c r="AD755" i="4"/>
  <c r="BF755" i="4"/>
  <c r="BG755" i="4"/>
  <c r="BH755" i="4"/>
  <c r="BI755" i="4"/>
  <c r="P756" i="4"/>
  <c r="BE756" i="4" s="1"/>
  <c r="V756" i="4"/>
  <c r="BK756" i="4" s="1"/>
  <c r="W756" i="4"/>
  <c r="X756" i="4"/>
  <c r="Z756" i="4"/>
  <c r="AB756" i="4"/>
  <c r="AD756" i="4"/>
  <c r="BF756" i="4"/>
  <c r="BG756" i="4"/>
  <c r="BH756" i="4"/>
  <c r="BI756" i="4"/>
  <c r="P758" i="4"/>
  <c r="BE758" i="4" s="1"/>
  <c r="V758" i="4"/>
  <c r="BK758" i="4" s="1"/>
  <c r="W758" i="4"/>
  <c r="X758" i="4"/>
  <c r="Z758" i="4"/>
  <c r="AB758" i="4"/>
  <c r="AD758" i="4"/>
  <c r="BF758" i="4"/>
  <c r="BG758" i="4"/>
  <c r="BH758" i="4"/>
  <c r="BI758" i="4"/>
  <c r="V759" i="4"/>
  <c r="W759" i="4"/>
  <c r="X759" i="4"/>
  <c r="Z759" i="4"/>
  <c r="AB759" i="4"/>
  <c r="AD759" i="4"/>
  <c r="BF759" i="4"/>
  <c r="BG759" i="4"/>
  <c r="BH759" i="4"/>
  <c r="BI759" i="4"/>
  <c r="V760" i="4"/>
  <c r="P760" i="4" s="1"/>
  <c r="BE760" i="4" s="1"/>
  <c r="W760" i="4"/>
  <c r="X760" i="4"/>
  <c r="Z760" i="4"/>
  <c r="AB760" i="4"/>
  <c r="AD760" i="4"/>
  <c r="BF760" i="4"/>
  <c r="BG760" i="4"/>
  <c r="BH760" i="4"/>
  <c r="BI760" i="4"/>
  <c r="BK760" i="4"/>
  <c r="V761" i="4"/>
  <c r="W761" i="4"/>
  <c r="X761" i="4"/>
  <c r="Z761" i="4"/>
  <c r="AB761" i="4"/>
  <c r="AD761" i="4"/>
  <c r="BF761" i="4"/>
  <c r="BG761" i="4"/>
  <c r="BH761" i="4"/>
  <c r="BI761" i="4"/>
  <c r="V762" i="4"/>
  <c r="P762" i="4" s="1"/>
  <c r="BE762" i="4" s="1"/>
  <c r="W762" i="4"/>
  <c r="X762" i="4"/>
  <c r="Z762" i="4"/>
  <c r="AB762" i="4"/>
  <c r="AD762" i="4"/>
  <c r="BF762" i="4"/>
  <c r="BG762" i="4"/>
  <c r="BH762" i="4"/>
  <c r="BI762" i="4"/>
  <c r="BK762" i="4"/>
  <c r="V763" i="4"/>
  <c r="W763" i="4"/>
  <c r="X763" i="4"/>
  <c r="Z763" i="4"/>
  <c r="AB763" i="4"/>
  <c r="AD763" i="4"/>
  <c r="BF763" i="4"/>
  <c r="BG763" i="4"/>
  <c r="BH763" i="4"/>
  <c r="BI763" i="4"/>
  <c r="V764" i="4"/>
  <c r="BK764" i="4" s="1"/>
  <c r="W764" i="4"/>
  <c r="X764" i="4"/>
  <c r="Z764" i="4"/>
  <c r="AB764" i="4"/>
  <c r="AD764" i="4"/>
  <c r="BF764" i="4"/>
  <c r="BG764" i="4"/>
  <c r="BH764" i="4"/>
  <c r="BI764" i="4"/>
  <c r="V765" i="4"/>
  <c r="W765" i="4"/>
  <c r="X765" i="4"/>
  <c r="Z765" i="4"/>
  <c r="AB765" i="4"/>
  <c r="AD765" i="4"/>
  <c r="BF765" i="4"/>
  <c r="BG765" i="4"/>
  <c r="BH765" i="4"/>
  <c r="BI765" i="4"/>
  <c r="V766" i="4"/>
  <c r="P766" i="4" s="1"/>
  <c r="BE766" i="4" s="1"/>
  <c r="W766" i="4"/>
  <c r="X766" i="4"/>
  <c r="Z766" i="4"/>
  <c r="AB766" i="4"/>
  <c r="AD766" i="4"/>
  <c r="BF766" i="4"/>
  <c r="BG766" i="4"/>
  <c r="BH766" i="4"/>
  <c r="BI766" i="4"/>
  <c r="V767" i="4"/>
  <c r="W767" i="4"/>
  <c r="X767" i="4"/>
  <c r="Z767" i="4"/>
  <c r="AB767" i="4"/>
  <c r="AD767" i="4"/>
  <c r="BF767" i="4"/>
  <c r="BG767" i="4"/>
  <c r="BH767" i="4"/>
  <c r="BI767" i="4"/>
  <c r="V768" i="4"/>
  <c r="BK768" i="4" s="1"/>
  <c r="W768" i="4"/>
  <c r="X768" i="4"/>
  <c r="Z768" i="4"/>
  <c r="AB768" i="4"/>
  <c r="AD768" i="4"/>
  <c r="BF768" i="4"/>
  <c r="BG768" i="4"/>
  <c r="BH768" i="4"/>
  <c r="BI768" i="4"/>
  <c r="V769" i="4"/>
  <c r="W769" i="4"/>
  <c r="X769" i="4"/>
  <c r="Z769" i="4"/>
  <c r="AB769" i="4"/>
  <c r="AD769" i="4"/>
  <c r="BF769" i="4"/>
  <c r="BG769" i="4"/>
  <c r="BH769" i="4"/>
  <c r="BI769" i="4"/>
  <c r="V770" i="4"/>
  <c r="P770" i="4" s="1"/>
  <c r="BE770" i="4" s="1"/>
  <c r="W770" i="4"/>
  <c r="X770" i="4"/>
  <c r="Z770" i="4"/>
  <c r="AB770" i="4"/>
  <c r="AD770" i="4"/>
  <c r="BF770" i="4"/>
  <c r="BG770" i="4"/>
  <c r="BH770" i="4"/>
  <c r="BI770" i="4"/>
  <c r="BK770" i="4"/>
  <c r="V771" i="4"/>
  <c r="W771" i="4"/>
  <c r="X771" i="4"/>
  <c r="Z771" i="4"/>
  <c r="AB771" i="4"/>
  <c r="AD771" i="4"/>
  <c r="BF771" i="4"/>
  <c r="BG771" i="4"/>
  <c r="BH771" i="4"/>
  <c r="BI771" i="4"/>
  <c r="V772" i="4"/>
  <c r="BK772" i="4" s="1"/>
  <c r="W772" i="4"/>
  <c r="X772" i="4"/>
  <c r="Z772" i="4"/>
  <c r="AB772" i="4"/>
  <c r="AD772" i="4"/>
  <c r="BF772" i="4"/>
  <c r="BG772" i="4"/>
  <c r="BH772" i="4"/>
  <c r="BI772" i="4"/>
  <c r="V773" i="4"/>
  <c r="W773" i="4"/>
  <c r="X773" i="4"/>
  <c r="Z773" i="4"/>
  <c r="AB773" i="4"/>
  <c r="AD773" i="4"/>
  <c r="BF773" i="4"/>
  <c r="BG773" i="4"/>
  <c r="BH773" i="4"/>
  <c r="BI773" i="4"/>
  <c r="V774" i="4"/>
  <c r="P774" i="4" s="1"/>
  <c r="BE774" i="4" s="1"/>
  <c r="W774" i="4"/>
  <c r="X774" i="4"/>
  <c r="Z774" i="4"/>
  <c r="AB774" i="4"/>
  <c r="AD774" i="4"/>
  <c r="BF774" i="4"/>
  <c r="BG774" i="4"/>
  <c r="BH774" i="4"/>
  <c r="BI774" i="4"/>
  <c r="BK774" i="4"/>
  <c r="V775" i="4"/>
  <c r="W775" i="4"/>
  <c r="X775" i="4"/>
  <c r="Z775" i="4"/>
  <c r="AB775" i="4"/>
  <c r="AD775" i="4"/>
  <c r="BF775" i="4"/>
  <c r="BG775" i="4"/>
  <c r="BH775" i="4"/>
  <c r="BI775" i="4"/>
  <c r="V776" i="4"/>
  <c r="BK776" i="4" s="1"/>
  <c r="W776" i="4"/>
  <c r="X776" i="4"/>
  <c r="Z776" i="4"/>
  <c r="AB776" i="4"/>
  <c r="AD776" i="4"/>
  <c r="BF776" i="4"/>
  <c r="BG776" i="4"/>
  <c r="BH776" i="4"/>
  <c r="BI776" i="4"/>
  <c r="V777" i="4"/>
  <c r="W777" i="4"/>
  <c r="X777" i="4"/>
  <c r="Z777" i="4"/>
  <c r="AB777" i="4"/>
  <c r="AD777" i="4"/>
  <c r="BF777" i="4"/>
  <c r="BG777" i="4"/>
  <c r="BH777" i="4"/>
  <c r="BI777" i="4"/>
  <c r="V778" i="4"/>
  <c r="P778" i="4" s="1"/>
  <c r="BE778" i="4" s="1"/>
  <c r="W778" i="4"/>
  <c r="X778" i="4"/>
  <c r="Z778" i="4"/>
  <c r="AB778" i="4"/>
  <c r="AD778" i="4"/>
  <c r="BF778" i="4"/>
  <c r="BG778" i="4"/>
  <c r="BH778" i="4"/>
  <c r="BI778" i="4"/>
  <c r="BK778" i="4"/>
  <c r="V779" i="4"/>
  <c r="W779" i="4"/>
  <c r="X779" i="4"/>
  <c r="Z779" i="4"/>
  <c r="AB779" i="4"/>
  <c r="AD779" i="4"/>
  <c r="BF779" i="4"/>
  <c r="BG779" i="4"/>
  <c r="BH779" i="4"/>
  <c r="BI779" i="4"/>
  <c r="V780" i="4"/>
  <c r="BK780" i="4" s="1"/>
  <c r="W780" i="4"/>
  <c r="X780" i="4"/>
  <c r="Z780" i="4"/>
  <c r="AB780" i="4"/>
  <c r="AD780" i="4"/>
  <c r="BF780" i="4"/>
  <c r="BG780" i="4"/>
  <c r="BH780" i="4"/>
  <c r="BI780" i="4"/>
  <c r="V781" i="4"/>
  <c r="W781" i="4"/>
  <c r="X781" i="4"/>
  <c r="Z781" i="4"/>
  <c r="AB781" i="4"/>
  <c r="AD781" i="4"/>
  <c r="BF781" i="4"/>
  <c r="BG781" i="4"/>
  <c r="BH781" i="4"/>
  <c r="BI781" i="4"/>
  <c r="V782" i="4"/>
  <c r="P782" i="4" s="1"/>
  <c r="BE782" i="4" s="1"/>
  <c r="W782" i="4"/>
  <c r="X782" i="4"/>
  <c r="Z782" i="4"/>
  <c r="AB782" i="4"/>
  <c r="AD782" i="4"/>
  <c r="BF782" i="4"/>
  <c r="BG782" i="4"/>
  <c r="BH782" i="4"/>
  <c r="BI782" i="4"/>
  <c r="V783" i="4"/>
  <c r="P783" i="4" s="1"/>
  <c r="BE783" i="4" s="1"/>
  <c r="W783" i="4"/>
  <c r="X783" i="4"/>
  <c r="Z783" i="4"/>
  <c r="AB783" i="4"/>
  <c r="AD783" i="4"/>
  <c r="BF783" i="4"/>
  <c r="BG783" i="4"/>
  <c r="BH783" i="4"/>
  <c r="BI783" i="4"/>
  <c r="BK783" i="4"/>
  <c r="V784" i="4"/>
  <c r="P784" i="4" s="1"/>
  <c r="BE784" i="4" s="1"/>
  <c r="W784" i="4"/>
  <c r="X784" i="4"/>
  <c r="Z784" i="4"/>
  <c r="AB784" i="4"/>
  <c r="AD784" i="4"/>
  <c r="BF784" i="4"/>
  <c r="BG784" i="4"/>
  <c r="BH784" i="4"/>
  <c r="BI784" i="4"/>
  <c r="V785" i="4"/>
  <c r="BK785" i="4" s="1"/>
  <c r="W785" i="4"/>
  <c r="X785" i="4"/>
  <c r="Z785" i="4"/>
  <c r="AB785" i="4"/>
  <c r="AD785" i="4"/>
  <c r="BF785" i="4"/>
  <c r="BG785" i="4"/>
  <c r="BH785" i="4"/>
  <c r="BI785" i="4"/>
  <c r="V786" i="4"/>
  <c r="P786" i="4" s="1"/>
  <c r="BE786" i="4" s="1"/>
  <c r="W786" i="4"/>
  <c r="X786" i="4"/>
  <c r="Z786" i="4"/>
  <c r="AB786" i="4"/>
  <c r="AD786" i="4"/>
  <c r="BF786" i="4"/>
  <c r="BG786" i="4"/>
  <c r="BH786" i="4"/>
  <c r="BI786" i="4"/>
  <c r="V787" i="4"/>
  <c r="P787" i="4" s="1"/>
  <c r="BE787" i="4" s="1"/>
  <c r="W787" i="4"/>
  <c r="X787" i="4"/>
  <c r="Z787" i="4"/>
  <c r="AB787" i="4"/>
  <c r="AD787" i="4"/>
  <c r="BF787" i="4"/>
  <c r="BG787" i="4"/>
  <c r="BH787" i="4"/>
  <c r="BI787" i="4"/>
  <c r="BK787" i="4"/>
  <c r="V788" i="4"/>
  <c r="P788" i="4" s="1"/>
  <c r="BE788" i="4" s="1"/>
  <c r="W788" i="4"/>
  <c r="X788" i="4"/>
  <c r="Z788" i="4"/>
  <c r="AB788" i="4"/>
  <c r="AD788" i="4"/>
  <c r="BF788" i="4"/>
  <c r="BG788" i="4"/>
  <c r="BH788" i="4"/>
  <c r="BI788" i="4"/>
  <c r="V789" i="4"/>
  <c r="BK789" i="4" s="1"/>
  <c r="W789" i="4"/>
  <c r="X789" i="4"/>
  <c r="Z789" i="4"/>
  <c r="AB789" i="4"/>
  <c r="AD789" i="4"/>
  <c r="BF789" i="4"/>
  <c r="BG789" i="4"/>
  <c r="BH789" i="4"/>
  <c r="BI789" i="4"/>
  <c r="V790" i="4"/>
  <c r="P790" i="4" s="1"/>
  <c r="BE790" i="4" s="1"/>
  <c r="W790" i="4"/>
  <c r="X790" i="4"/>
  <c r="Z790" i="4"/>
  <c r="AB790" i="4"/>
  <c r="AD790" i="4"/>
  <c r="BF790" i="4"/>
  <c r="BG790" i="4"/>
  <c r="BH790" i="4"/>
  <c r="BI790" i="4"/>
  <c r="V791" i="4"/>
  <c r="P791" i="4" s="1"/>
  <c r="BE791" i="4" s="1"/>
  <c r="W791" i="4"/>
  <c r="X791" i="4"/>
  <c r="Z791" i="4"/>
  <c r="AB791" i="4"/>
  <c r="AD791" i="4"/>
  <c r="BF791" i="4"/>
  <c r="BG791" i="4"/>
  <c r="BH791" i="4"/>
  <c r="BI791" i="4"/>
  <c r="BK791" i="4"/>
  <c r="V792" i="4"/>
  <c r="P792" i="4" s="1"/>
  <c r="BE792" i="4" s="1"/>
  <c r="W792" i="4"/>
  <c r="X792" i="4"/>
  <c r="Z792" i="4"/>
  <c r="AB792" i="4"/>
  <c r="AD792" i="4"/>
  <c r="BF792" i="4"/>
  <c r="BG792" i="4"/>
  <c r="BH792" i="4"/>
  <c r="BI792" i="4"/>
  <c r="V793" i="4"/>
  <c r="BK793" i="4" s="1"/>
  <c r="W793" i="4"/>
  <c r="X793" i="4"/>
  <c r="Z793" i="4"/>
  <c r="AB793" i="4"/>
  <c r="AD793" i="4"/>
  <c r="BF793" i="4"/>
  <c r="BG793" i="4"/>
  <c r="BH793" i="4"/>
  <c r="BI793" i="4"/>
  <c r="V794" i="4"/>
  <c r="P794" i="4" s="1"/>
  <c r="BE794" i="4" s="1"/>
  <c r="W794" i="4"/>
  <c r="X794" i="4"/>
  <c r="Z794" i="4"/>
  <c r="AB794" i="4"/>
  <c r="AD794" i="4"/>
  <c r="BF794" i="4"/>
  <c r="BG794" i="4"/>
  <c r="BH794" i="4"/>
  <c r="BI794" i="4"/>
  <c r="V795" i="4"/>
  <c r="P795" i="4" s="1"/>
  <c r="BE795" i="4" s="1"/>
  <c r="W795" i="4"/>
  <c r="X795" i="4"/>
  <c r="Z795" i="4"/>
  <c r="AB795" i="4"/>
  <c r="AD795" i="4"/>
  <c r="BF795" i="4"/>
  <c r="BG795" i="4"/>
  <c r="BH795" i="4"/>
  <c r="BI795" i="4"/>
  <c r="BK795" i="4"/>
  <c r="V796" i="4"/>
  <c r="P796" i="4" s="1"/>
  <c r="BE796" i="4" s="1"/>
  <c r="W796" i="4"/>
  <c r="X796" i="4"/>
  <c r="Z796" i="4"/>
  <c r="AB796" i="4"/>
  <c r="AD796" i="4"/>
  <c r="BF796" i="4"/>
  <c r="BG796" i="4"/>
  <c r="BH796" i="4"/>
  <c r="BI796" i="4"/>
  <c r="V799" i="4"/>
  <c r="BK799" i="4" s="1"/>
  <c r="W799" i="4"/>
  <c r="X799" i="4"/>
  <c r="Z799" i="4"/>
  <c r="AB799" i="4"/>
  <c r="AD799" i="4"/>
  <c r="BF799" i="4"/>
  <c r="BG799" i="4"/>
  <c r="BH799" i="4"/>
  <c r="BI799" i="4"/>
  <c r="V802" i="4"/>
  <c r="P802" i="4" s="1"/>
  <c r="BE802" i="4" s="1"/>
  <c r="W802" i="4"/>
  <c r="X802" i="4"/>
  <c r="Z802" i="4"/>
  <c r="AB802" i="4"/>
  <c r="AD802" i="4"/>
  <c r="BF802" i="4"/>
  <c r="BG802" i="4"/>
  <c r="BH802" i="4"/>
  <c r="BI802" i="4"/>
  <c r="V804" i="4"/>
  <c r="P804" i="4" s="1"/>
  <c r="BE804" i="4" s="1"/>
  <c r="W804" i="4"/>
  <c r="X804" i="4"/>
  <c r="Z804" i="4"/>
  <c r="Z803" i="4" s="1"/>
  <c r="AB804" i="4"/>
  <c r="AB803" i="4" s="1"/>
  <c r="AD804" i="4"/>
  <c r="AD803" i="4" s="1"/>
  <c r="BF804" i="4"/>
  <c r="BG804" i="4"/>
  <c r="BH804" i="4"/>
  <c r="BI804" i="4"/>
  <c r="V807" i="4"/>
  <c r="BK807" i="4" s="1"/>
  <c r="W807" i="4"/>
  <c r="X807" i="4"/>
  <c r="Z807" i="4"/>
  <c r="AB807" i="4"/>
  <c r="AD807" i="4"/>
  <c r="BF807" i="4"/>
  <c r="BG807" i="4"/>
  <c r="BH807" i="4"/>
  <c r="BI807" i="4"/>
  <c r="V810" i="4"/>
  <c r="P810" i="4" s="1"/>
  <c r="BE810" i="4" s="1"/>
  <c r="W810" i="4"/>
  <c r="X810" i="4"/>
  <c r="Z810" i="4"/>
  <c r="AB810" i="4"/>
  <c r="AD810" i="4"/>
  <c r="BF810" i="4"/>
  <c r="BG810" i="4"/>
  <c r="BH810" i="4"/>
  <c r="BI810" i="4"/>
  <c r="V812" i="4"/>
  <c r="P812" i="4" s="1"/>
  <c r="BE812" i="4" s="1"/>
  <c r="W812" i="4"/>
  <c r="W811" i="4" s="1"/>
  <c r="H109" i="4" s="1"/>
  <c r="X812" i="4"/>
  <c r="Z812" i="4"/>
  <c r="Z811" i="4" s="1"/>
  <c r="AB812" i="4"/>
  <c r="AB811" i="4" s="1"/>
  <c r="AD812" i="4"/>
  <c r="AD811" i="4" s="1"/>
  <c r="BF812" i="4"/>
  <c r="BG812" i="4"/>
  <c r="BH812" i="4"/>
  <c r="BI812" i="4"/>
  <c r="V815" i="4"/>
  <c r="BK815" i="4" s="1"/>
  <c r="W815" i="4"/>
  <c r="X815" i="4"/>
  <c r="Z815" i="4"/>
  <c r="AB815" i="4"/>
  <c r="AD815" i="4"/>
  <c r="BF815" i="4"/>
  <c r="BG815" i="4"/>
  <c r="BH815" i="4"/>
  <c r="BI815" i="4"/>
  <c r="V817" i="4"/>
  <c r="BK817" i="4" s="1"/>
  <c r="W817" i="4"/>
  <c r="X817" i="4"/>
  <c r="Z817" i="4"/>
  <c r="Z816" i="4" s="1"/>
  <c r="AB817" i="4"/>
  <c r="AB816" i="4" s="1"/>
  <c r="AD817" i="4"/>
  <c r="AD816" i="4" s="1"/>
  <c r="BF817" i="4"/>
  <c r="BG817" i="4"/>
  <c r="BH817" i="4"/>
  <c r="BI817" i="4"/>
  <c r="V827" i="4"/>
  <c r="P827" i="4" s="1"/>
  <c r="BE827" i="4" s="1"/>
  <c r="W827" i="4"/>
  <c r="X827" i="4"/>
  <c r="Z827" i="4"/>
  <c r="AB827" i="4"/>
  <c r="AD827" i="4"/>
  <c r="BF827" i="4"/>
  <c r="BG827" i="4"/>
  <c r="BH827" i="4"/>
  <c r="BI827" i="4"/>
  <c r="V837" i="4"/>
  <c r="P837" i="4" s="1"/>
  <c r="BE837" i="4" s="1"/>
  <c r="W837" i="4"/>
  <c r="X837" i="4"/>
  <c r="Z837" i="4"/>
  <c r="AB837" i="4"/>
  <c r="AD837" i="4"/>
  <c r="BF837" i="4"/>
  <c r="BG837" i="4"/>
  <c r="BH837" i="4"/>
  <c r="BI837" i="4"/>
  <c r="BK837" i="4"/>
  <c r="V839" i="4"/>
  <c r="P839" i="4" s="1"/>
  <c r="BE839" i="4" s="1"/>
  <c r="W839" i="4"/>
  <c r="X839" i="4"/>
  <c r="Z839" i="4"/>
  <c r="Z838" i="4" s="1"/>
  <c r="AB839" i="4"/>
  <c r="AB838" i="4" s="1"/>
  <c r="AD839" i="4"/>
  <c r="AD838" i="4" s="1"/>
  <c r="BF839" i="4"/>
  <c r="BG839" i="4"/>
  <c r="BH839" i="4"/>
  <c r="BI839" i="4"/>
  <c r="V842" i="4"/>
  <c r="P842" i="4" s="1"/>
  <c r="BE842" i="4" s="1"/>
  <c r="W842" i="4"/>
  <c r="X842" i="4"/>
  <c r="Z842" i="4"/>
  <c r="AB842" i="4"/>
  <c r="AD842" i="4"/>
  <c r="BF842" i="4"/>
  <c r="BG842" i="4"/>
  <c r="BH842" i="4"/>
  <c r="BI842" i="4"/>
  <c r="V844" i="4"/>
  <c r="P844" i="4" s="1"/>
  <c r="BE844" i="4" s="1"/>
  <c r="W844" i="4"/>
  <c r="W843" i="4" s="1"/>
  <c r="H112" i="4" s="1"/>
  <c r="X844" i="4"/>
  <c r="X843" i="4" s="1"/>
  <c r="K112" i="4" s="1"/>
  <c r="Z844" i="4"/>
  <c r="Z843" i="4" s="1"/>
  <c r="AB844" i="4"/>
  <c r="AB843" i="4" s="1"/>
  <c r="AD844" i="4"/>
  <c r="AD843" i="4" s="1"/>
  <c r="BF844" i="4"/>
  <c r="BG844" i="4"/>
  <c r="BH844" i="4"/>
  <c r="BI844" i="4"/>
  <c r="V847" i="4"/>
  <c r="P847" i="4" s="1"/>
  <c r="BE847" i="4" s="1"/>
  <c r="W847" i="4"/>
  <c r="X847" i="4"/>
  <c r="Z847" i="4"/>
  <c r="AB847" i="4"/>
  <c r="AD847" i="4"/>
  <c r="BF847" i="4"/>
  <c r="BG847" i="4"/>
  <c r="BH847" i="4"/>
  <c r="BI847" i="4"/>
  <c r="V851" i="4"/>
  <c r="P851" i="4" s="1"/>
  <c r="BE851" i="4" s="1"/>
  <c r="W851" i="4"/>
  <c r="W850" i="4" s="1"/>
  <c r="H113" i="4" s="1"/>
  <c r="X851" i="4"/>
  <c r="X850" i="4" s="1"/>
  <c r="K113" i="4" s="1"/>
  <c r="Z851" i="4"/>
  <c r="Z850" i="4" s="1"/>
  <c r="AB851" i="4"/>
  <c r="AB850" i="4" s="1"/>
  <c r="AD851" i="4"/>
  <c r="AD850" i="4" s="1"/>
  <c r="BF851" i="4"/>
  <c r="BG851" i="4"/>
  <c r="BH851" i="4"/>
  <c r="BI851" i="4"/>
  <c r="V857" i="4"/>
  <c r="P857" i="4" s="1"/>
  <c r="BE857" i="4" s="1"/>
  <c r="W857" i="4"/>
  <c r="W856" i="4" s="1"/>
  <c r="X857" i="4"/>
  <c r="X856" i="4" s="1"/>
  <c r="Z857" i="4"/>
  <c r="Z856" i="4" s="1"/>
  <c r="Z855" i="4" s="1"/>
  <c r="AB857" i="4"/>
  <c r="AB856" i="4" s="1"/>
  <c r="AB855" i="4" s="1"/>
  <c r="AD857" i="4"/>
  <c r="AD856" i="4" s="1"/>
  <c r="AD855" i="4" s="1"/>
  <c r="BF857" i="4"/>
  <c r="BG857" i="4"/>
  <c r="BH857" i="4"/>
  <c r="BI857" i="4"/>
  <c r="X811" i="4" l="1"/>
  <c r="K109" i="4" s="1"/>
  <c r="X803" i="4"/>
  <c r="K108" i="4" s="1"/>
  <c r="BK782" i="4"/>
  <c r="BK766" i="4"/>
  <c r="P747" i="4"/>
  <c r="BE747" i="4" s="1"/>
  <c r="BK745" i="4"/>
  <c r="X741" i="4"/>
  <c r="K106" i="4" s="1"/>
  <c r="X691" i="4"/>
  <c r="K104" i="4" s="1"/>
  <c r="X681" i="4"/>
  <c r="K103" i="4" s="1"/>
  <c r="BK851" i="4"/>
  <c r="BK850" i="4" s="1"/>
  <c r="M850" i="4" s="1"/>
  <c r="M113" i="4" s="1"/>
  <c r="BK847" i="4"/>
  <c r="X838" i="4"/>
  <c r="K111" i="4" s="1"/>
  <c r="BK839" i="4"/>
  <c r="X816" i="4"/>
  <c r="K110" i="4" s="1"/>
  <c r="BK446" i="4"/>
  <c r="P331" i="4"/>
  <c r="BE331" i="4" s="1"/>
  <c r="P245" i="4"/>
  <c r="BE245" i="4" s="1"/>
  <c r="X137" i="4"/>
  <c r="K89" i="4" s="1"/>
  <c r="P425" i="4"/>
  <c r="BE425" i="4" s="1"/>
  <c r="W403" i="4"/>
  <c r="H95" i="4" s="1"/>
  <c r="P394" i="4"/>
  <c r="BE394" i="4" s="1"/>
  <c r="P381" i="4"/>
  <c r="BE381" i="4" s="1"/>
  <c r="BK367" i="4"/>
  <c r="P361" i="4"/>
  <c r="BE361" i="4" s="1"/>
  <c r="P358" i="4"/>
  <c r="BE358" i="4" s="1"/>
  <c r="P349" i="4"/>
  <c r="BE349" i="4" s="1"/>
  <c r="P346" i="4"/>
  <c r="BE346" i="4" s="1"/>
  <c r="W324" i="4"/>
  <c r="H93" i="4" s="1"/>
  <c r="BK242" i="4"/>
  <c r="P239" i="4"/>
  <c r="BE239" i="4" s="1"/>
  <c r="BK228" i="4"/>
  <c r="P225" i="4"/>
  <c r="BE225" i="4" s="1"/>
  <c r="BK214" i="4"/>
  <c r="P210" i="4"/>
  <c r="BE210" i="4" s="1"/>
  <c r="P478" i="4"/>
  <c r="BE478" i="4" s="1"/>
  <c r="BK316" i="4"/>
  <c r="BK475" i="4"/>
  <c r="BK300" i="4"/>
  <c r="BK269" i="4"/>
  <c r="BK195" i="4"/>
  <c r="BK177" i="4"/>
  <c r="BK158" i="4"/>
  <c r="W838" i="4"/>
  <c r="H111" i="4" s="1"/>
  <c r="P817" i="4"/>
  <c r="BE817" i="4" s="1"/>
  <c r="P815" i="4"/>
  <c r="BE815" i="4" s="1"/>
  <c r="P807" i="4"/>
  <c r="BE807" i="4" s="1"/>
  <c r="P799" i="4"/>
  <c r="BE799" i="4" s="1"/>
  <c r="P793" i="4"/>
  <c r="BE793" i="4" s="1"/>
  <c r="P789" i="4"/>
  <c r="BE789" i="4" s="1"/>
  <c r="P785" i="4"/>
  <c r="BE785" i="4" s="1"/>
  <c r="P780" i="4"/>
  <c r="BE780" i="4" s="1"/>
  <c r="P776" i="4"/>
  <c r="BE776" i="4" s="1"/>
  <c r="P772" i="4"/>
  <c r="BE772" i="4" s="1"/>
  <c r="P768" i="4"/>
  <c r="BE768" i="4" s="1"/>
  <c r="P764" i="4"/>
  <c r="BE764" i="4" s="1"/>
  <c r="P736" i="4"/>
  <c r="BE736" i="4" s="1"/>
  <c r="W691" i="4"/>
  <c r="H104" i="4" s="1"/>
  <c r="W681" i="4"/>
  <c r="H103" i="4" s="1"/>
  <c r="W803" i="4"/>
  <c r="H108" i="4" s="1"/>
  <c r="W816" i="4"/>
  <c r="H110" i="4" s="1"/>
  <c r="X639" i="4"/>
  <c r="K102" i="4" s="1"/>
  <c r="BK608" i="4"/>
  <c r="W523" i="4"/>
  <c r="H101" i="4" s="1"/>
  <c r="BK497" i="4"/>
  <c r="W466" i="4"/>
  <c r="X466" i="4"/>
  <c r="K100" i="4" s="1"/>
  <c r="P450" i="4"/>
  <c r="BE450" i="4" s="1"/>
  <c r="BK442" i="4"/>
  <c r="N277" i="5"/>
  <c r="M278" i="5"/>
  <c r="E38" i="6" s="1"/>
  <c r="E16" i="6" s="1"/>
  <c r="K278" i="5"/>
  <c r="D38" i="6" s="1"/>
  <c r="J38" i="6" s="1"/>
  <c r="N271" i="5"/>
  <c r="N266" i="5"/>
  <c r="K272" i="5"/>
  <c r="D37" i="6" s="1"/>
  <c r="N243" i="5"/>
  <c r="N247" i="5"/>
  <c r="N250" i="5"/>
  <c r="N254" i="5"/>
  <c r="N242" i="5"/>
  <c r="N248" i="5"/>
  <c r="N240" i="5"/>
  <c r="N251" i="5"/>
  <c r="N241" i="5"/>
  <c r="N231" i="5"/>
  <c r="N230" i="5"/>
  <c r="N228" i="5"/>
  <c r="N217" i="5"/>
  <c r="N221" i="5"/>
  <c r="N220" i="5"/>
  <c r="N194" i="5"/>
  <c r="N202" i="5"/>
  <c r="N206" i="5"/>
  <c r="N195" i="5"/>
  <c r="N199" i="5"/>
  <c r="N214" i="5"/>
  <c r="N182" i="5"/>
  <c r="N184" i="5"/>
  <c r="N187" i="5"/>
  <c r="N183" i="5"/>
  <c r="N186" i="5"/>
  <c r="N164" i="5"/>
  <c r="N157" i="5"/>
  <c r="N163" i="5"/>
  <c r="N172" i="5"/>
  <c r="N160" i="5"/>
  <c r="N171" i="5"/>
  <c r="N173" i="5"/>
  <c r="N119" i="5"/>
  <c r="N123" i="5"/>
  <c r="N126" i="5"/>
  <c r="N131" i="5"/>
  <c r="N109" i="5"/>
  <c r="N107" i="5"/>
  <c r="N106" i="5"/>
  <c r="N108" i="5"/>
  <c r="N88" i="5"/>
  <c r="N87" i="5"/>
  <c r="N89" i="5"/>
  <c r="N81" i="5"/>
  <c r="N83" i="5"/>
  <c r="N80" i="5"/>
  <c r="N82" i="5"/>
  <c r="N84" i="5"/>
  <c r="N70" i="5"/>
  <c r="N66" i="5"/>
  <c r="N68" i="5"/>
  <c r="M235" i="5"/>
  <c r="E36" i="6" s="1"/>
  <c r="N67" i="5"/>
  <c r="K57" i="5"/>
  <c r="D35" i="6" s="1"/>
  <c r="J35" i="6" s="1"/>
  <c r="D10" i="6" s="1"/>
  <c r="E11" i="6" s="1"/>
  <c r="I3" i="7"/>
  <c r="I5" i="7"/>
  <c r="I7" i="7"/>
  <c r="I9" i="7"/>
  <c r="I11" i="7"/>
  <c r="I13" i="7"/>
  <c r="I15" i="7"/>
  <c r="I17" i="7"/>
  <c r="I19" i="7"/>
  <c r="I21" i="7"/>
  <c r="I23" i="7"/>
  <c r="I25" i="7"/>
  <c r="I27" i="7"/>
  <c r="I29" i="7"/>
  <c r="I38" i="7"/>
  <c r="I43" i="7"/>
  <c r="I45" i="7"/>
  <c r="I4" i="7"/>
  <c r="I6" i="7"/>
  <c r="I8" i="7"/>
  <c r="I10" i="7"/>
  <c r="I12" i="7"/>
  <c r="I14" i="7"/>
  <c r="I16" i="7"/>
  <c r="I18" i="7"/>
  <c r="I20" i="7"/>
  <c r="I22" i="7"/>
  <c r="I24" i="7"/>
  <c r="I26" i="7"/>
  <c r="I28" i="7"/>
  <c r="I30" i="7"/>
  <c r="I35" i="7"/>
  <c r="I37" i="7"/>
  <c r="I46" i="7"/>
  <c r="BK250" i="8"/>
  <c r="BK249" i="8" s="1"/>
  <c r="J249" i="8" s="1"/>
  <c r="J62" i="8" s="1"/>
  <c r="BK168" i="8"/>
  <c r="J168" i="8" s="1"/>
  <c r="J60" i="8" s="1"/>
  <c r="BK92" i="8"/>
  <c r="BK473" i="8"/>
  <c r="J473" i="8" s="1"/>
  <c r="J66" i="8" s="1"/>
  <c r="BK331" i="8"/>
  <c r="J331" i="8" s="1"/>
  <c r="J64" i="8" s="1"/>
  <c r="AD757" i="4"/>
  <c r="W757" i="4"/>
  <c r="H107" i="4" s="1"/>
  <c r="Z757" i="4"/>
  <c r="BK352" i="4"/>
  <c r="W340" i="4"/>
  <c r="H94" i="4" s="1"/>
  <c r="F34" i="8"/>
  <c r="F30" i="8"/>
  <c r="BK413" i="8"/>
  <c r="J413" i="8" s="1"/>
  <c r="J65" i="8" s="1"/>
  <c r="J30" i="8"/>
  <c r="F32" i="8"/>
  <c r="F33" i="8"/>
  <c r="F31" i="8"/>
  <c r="W639" i="4"/>
  <c r="H102" i="4" s="1"/>
  <c r="AB252" i="4"/>
  <c r="X206" i="4"/>
  <c r="K91" i="4" s="1"/>
  <c r="AB206" i="4"/>
  <c r="J92" i="8"/>
  <c r="J58" i="8" s="1"/>
  <c r="P91" i="8"/>
  <c r="R249" i="8"/>
  <c r="T91" i="8"/>
  <c r="T90" i="8" s="1"/>
  <c r="R91" i="8"/>
  <c r="R90" i="8" s="1"/>
  <c r="J250" i="8"/>
  <c r="J63" i="8" s="1"/>
  <c r="P249" i="8"/>
  <c r="J492" i="8"/>
  <c r="J70" i="8" s="1"/>
  <c r="F87" i="8"/>
  <c r="J31" i="8"/>
  <c r="G49" i="7"/>
  <c r="N278" i="5"/>
  <c r="M272" i="5"/>
  <c r="E37" i="6" s="1"/>
  <c r="N276" i="5"/>
  <c r="K235" i="5"/>
  <c r="D36" i="6" s="1"/>
  <c r="N9" i="5"/>
  <c r="N57" i="5" s="1"/>
  <c r="K115" i="4"/>
  <c r="X855" i="4"/>
  <c r="K114" i="4" s="1"/>
  <c r="H115" i="4"/>
  <c r="W855" i="4"/>
  <c r="H114" i="4" s="1"/>
  <c r="P777" i="4"/>
  <c r="BE777" i="4" s="1"/>
  <c r="BK777" i="4"/>
  <c r="P769" i="4"/>
  <c r="BE769" i="4" s="1"/>
  <c r="BK769" i="4"/>
  <c r="P761" i="4"/>
  <c r="BE761" i="4" s="1"/>
  <c r="BK761" i="4"/>
  <c r="X757" i="4"/>
  <c r="K107" i="4" s="1"/>
  <c r="P748" i="4"/>
  <c r="BE748" i="4" s="1"/>
  <c r="BK748" i="4"/>
  <c r="BK827" i="4"/>
  <c r="BK816" i="4" s="1"/>
  <c r="M816" i="4" s="1"/>
  <c r="M110" i="4" s="1"/>
  <c r="BK804" i="4"/>
  <c r="BK802" i="4"/>
  <c r="BK794" i="4"/>
  <c r="BK790" i="4"/>
  <c r="BK786" i="4"/>
  <c r="P779" i="4"/>
  <c r="BE779" i="4" s="1"/>
  <c r="BK779" i="4"/>
  <c r="P771" i="4"/>
  <c r="BE771" i="4" s="1"/>
  <c r="BK771" i="4"/>
  <c r="P763" i="4"/>
  <c r="BE763" i="4" s="1"/>
  <c r="BK763" i="4"/>
  <c r="P755" i="4"/>
  <c r="BE755" i="4" s="1"/>
  <c r="BK755" i="4"/>
  <c r="AD741" i="4"/>
  <c r="W741" i="4"/>
  <c r="H106" i="4" s="1"/>
  <c r="P732" i="4"/>
  <c r="BE732" i="4" s="1"/>
  <c r="BK732" i="4"/>
  <c r="Z700" i="4"/>
  <c r="H100" i="4"/>
  <c r="P781" i="4"/>
  <c r="BE781" i="4" s="1"/>
  <c r="BK781" i="4"/>
  <c r="P773" i="4"/>
  <c r="BE773" i="4" s="1"/>
  <c r="BK773" i="4"/>
  <c r="P765" i="4"/>
  <c r="BE765" i="4" s="1"/>
  <c r="BK765" i="4"/>
  <c r="AB757" i="4"/>
  <c r="AB741" i="4"/>
  <c r="X700" i="4"/>
  <c r="K105" i="4" s="1"/>
  <c r="BK857" i="4"/>
  <c r="BK856" i="4" s="1"/>
  <c r="BK844" i="4"/>
  <c r="BK842" i="4"/>
  <c r="BK838" i="4" s="1"/>
  <c r="M838" i="4" s="1"/>
  <c r="M111" i="4" s="1"/>
  <c r="BK812" i="4"/>
  <c r="BK811" i="4" s="1"/>
  <c r="M811" i="4" s="1"/>
  <c r="M109" i="4" s="1"/>
  <c r="BK810" i="4"/>
  <c r="BK796" i="4"/>
  <c r="BK792" i="4"/>
  <c r="BK788" i="4"/>
  <c r="BK784" i="4"/>
  <c r="P775" i="4"/>
  <c r="BE775" i="4" s="1"/>
  <c r="BK775" i="4"/>
  <c r="P767" i="4"/>
  <c r="BE767" i="4" s="1"/>
  <c r="BK767" i="4"/>
  <c r="P759" i="4"/>
  <c r="BE759" i="4" s="1"/>
  <c r="BK759" i="4"/>
  <c r="BK757" i="4" s="1"/>
  <c r="M757" i="4" s="1"/>
  <c r="M107" i="4" s="1"/>
  <c r="P746" i="4"/>
  <c r="BE746" i="4" s="1"/>
  <c r="BK746" i="4"/>
  <c r="Z741" i="4"/>
  <c r="AD700" i="4"/>
  <c r="AD465" i="4" s="1"/>
  <c r="W700" i="4"/>
  <c r="H105" i="4" s="1"/>
  <c r="BK742" i="4"/>
  <c r="BK740" i="4"/>
  <c r="BK730" i="4"/>
  <c r="BK717" i="4"/>
  <c r="BK701" i="4"/>
  <c r="BK699" i="4"/>
  <c r="BK682" i="4"/>
  <c r="BK680" i="4"/>
  <c r="BK668" i="4"/>
  <c r="BK650" i="4"/>
  <c r="BK633" i="4"/>
  <c r="BK616" i="4"/>
  <c r="BK584" i="4"/>
  <c r="BK560" i="4"/>
  <c r="BK532" i="4"/>
  <c r="P488" i="4"/>
  <c r="BE488" i="4" s="1"/>
  <c r="BK488" i="4"/>
  <c r="AB459" i="4"/>
  <c r="P445" i="4"/>
  <c r="BE445" i="4" s="1"/>
  <c r="BK445" i="4"/>
  <c r="AD406" i="4"/>
  <c r="W406" i="4"/>
  <c r="H96" i="4" s="1"/>
  <c r="X523" i="4"/>
  <c r="K101" i="4" s="1"/>
  <c r="AB466" i="4"/>
  <c r="P462" i="4"/>
  <c r="BE462" i="4" s="1"/>
  <c r="BK462" i="4"/>
  <c r="P449" i="4"/>
  <c r="BE449" i="4" s="1"/>
  <c r="BK449" i="4"/>
  <c r="AB406" i="4"/>
  <c r="H34" i="4"/>
  <c r="BK722" i="4"/>
  <c r="BK709" i="4"/>
  <c r="BK692" i="4"/>
  <c r="BK690" i="4"/>
  <c r="BK674" i="4"/>
  <c r="BK660" i="4"/>
  <c r="BK640" i="4"/>
  <c r="BK638" i="4"/>
  <c r="BK628" i="4"/>
  <c r="BK600" i="4"/>
  <c r="BK572" i="4"/>
  <c r="BK548" i="4"/>
  <c r="BK522" i="4"/>
  <c r="P504" i="4"/>
  <c r="BE504" i="4" s="1"/>
  <c r="BK504" i="4"/>
  <c r="P494" i="4"/>
  <c r="BE494" i="4" s="1"/>
  <c r="P471" i="4"/>
  <c r="BE471" i="4" s="1"/>
  <c r="BK471" i="4"/>
  <c r="Z466" i="4"/>
  <c r="Z465" i="4" s="1"/>
  <c r="P453" i="4"/>
  <c r="BE453" i="4" s="1"/>
  <c r="BK453" i="4"/>
  <c r="Z406" i="4"/>
  <c r="P464" i="4"/>
  <c r="BE464" i="4" s="1"/>
  <c r="BK464" i="4"/>
  <c r="BK463" i="4" s="1"/>
  <c r="M463" i="4" s="1"/>
  <c r="M98" i="4" s="1"/>
  <c r="AD459" i="4"/>
  <c r="W459" i="4"/>
  <c r="H97" i="4" s="1"/>
  <c r="P457" i="4"/>
  <c r="BE457" i="4" s="1"/>
  <c r="BK457" i="4"/>
  <c r="P441" i="4"/>
  <c r="BE441" i="4" s="1"/>
  <c r="BK441" i="4"/>
  <c r="X406" i="4"/>
  <c r="K96" i="4" s="1"/>
  <c r="H37" i="4"/>
  <c r="BK517" i="4"/>
  <c r="BK500" i="4"/>
  <c r="BK482" i="4"/>
  <c r="BK467" i="4"/>
  <c r="BK461" i="4"/>
  <c r="BK459" i="4" s="1"/>
  <c r="M459" i="4" s="1"/>
  <c r="M97" i="4" s="1"/>
  <c r="BK455" i="4"/>
  <c r="BK451" i="4"/>
  <c r="BK447" i="4"/>
  <c r="BK443" i="4"/>
  <c r="BK439" i="4"/>
  <c r="BK429" i="4"/>
  <c r="BK419" i="4"/>
  <c r="BK407" i="4"/>
  <c r="BK405" i="4"/>
  <c r="BK403" i="4" s="1"/>
  <c r="M403" i="4" s="1"/>
  <c r="M95" i="4" s="1"/>
  <c r="BK397" i="4"/>
  <c r="BK377" i="4"/>
  <c r="Z340" i="4"/>
  <c r="BK328" i="4"/>
  <c r="Z252" i="4"/>
  <c r="Z206" i="4"/>
  <c r="AB170" i="4"/>
  <c r="P164" i="4"/>
  <c r="BE164" i="4" s="1"/>
  <c r="BK164" i="4"/>
  <c r="P147" i="4"/>
  <c r="BE147" i="4" s="1"/>
  <c r="BK147" i="4"/>
  <c r="H36" i="4"/>
  <c r="AD137" i="4"/>
  <c r="W137" i="4"/>
  <c r="X340" i="4"/>
  <c r="K94" i="4" s="1"/>
  <c r="P337" i="4"/>
  <c r="BE337" i="4" s="1"/>
  <c r="BK337" i="4"/>
  <c r="P325" i="4"/>
  <c r="BE325" i="4" s="1"/>
  <c r="BK325" i="4"/>
  <c r="X252" i="4"/>
  <c r="K92" i="4" s="1"/>
  <c r="H35" i="4"/>
  <c r="AB136" i="4"/>
  <c r="BK434" i="4"/>
  <c r="BK421" i="4"/>
  <c r="BK413" i="4"/>
  <c r="BK399" i="4"/>
  <c r="BK391" i="4"/>
  <c r="AD252" i="4"/>
  <c r="W252" i="4"/>
  <c r="H92" i="4" s="1"/>
  <c r="AD206" i="4"/>
  <c r="W206" i="4"/>
  <c r="H91" i="4" s="1"/>
  <c r="X170" i="4"/>
  <c r="K90" i="4" s="1"/>
  <c r="M34" i="4"/>
  <c r="Z137" i="4"/>
  <c r="BK456" i="4"/>
  <c r="BK452" i="4"/>
  <c r="BK448" i="4"/>
  <c r="BK444" i="4"/>
  <c r="BK440" i="4"/>
  <c r="BK433" i="4"/>
  <c r="BK420" i="4"/>
  <c r="BK410" i="4"/>
  <c r="BK398" i="4"/>
  <c r="BK388" i="4"/>
  <c r="P371" i="4"/>
  <c r="BE371" i="4" s="1"/>
  <c r="BK371" i="4"/>
  <c r="P355" i="4"/>
  <c r="BE355" i="4" s="1"/>
  <c r="BK355" i="4"/>
  <c r="P341" i="4"/>
  <c r="BE341" i="4" s="1"/>
  <c r="BK341" i="4"/>
  <c r="X324" i="4"/>
  <c r="K93" i="4" s="1"/>
  <c r="P320" i="4"/>
  <c r="BE320" i="4" s="1"/>
  <c r="BK320" i="4"/>
  <c r="P303" i="4"/>
  <c r="BE303" i="4" s="1"/>
  <c r="BK303" i="4"/>
  <c r="P285" i="4"/>
  <c r="BE285" i="4" s="1"/>
  <c r="BK285" i="4"/>
  <c r="P253" i="4"/>
  <c r="BE253" i="4" s="1"/>
  <c r="BK253" i="4"/>
  <c r="P248" i="4"/>
  <c r="BE248" i="4" s="1"/>
  <c r="BK248" i="4"/>
  <c r="P234" i="4"/>
  <c r="BE234" i="4" s="1"/>
  <c r="BK234" i="4"/>
  <c r="P221" i="4"/>
  <c r="BE221" i="4" s="1"/>
  <c r="BK221" i="4"/>
  <c r="P207" i="4"/>
  <c r="BE207" i="4" s="1"/>
  <c r="BK207" i="4"/>
  <c r="P203" i="4"/>
  <c r="BE203" i="4" s="1"/>
  <c r="BK203" i="4"/>
  <c r="P185" i="4"/>
  <c r="BE185" i="4" s="1"/>
  <c r="BK185" i="4"/>
  <c r="AD170" i="4"/>
  <c r="W170" i="4"/>
  <c r="H90" i="4" s="1"/>
  <c r="BK741" i="4" l="1"/>
  <c r="M741" i="4" s="1"/>
  <c r="M106" i="4" s="1"/>
  <c r="BK691" i="4"/>
  <c r="M691" i="4" s="1"/>
  <c r="M104" i="4" s="1"/>
  <c r="BK843" i="4"/>
  <c r="M843" i="4" s="1"/>
  <c r="M112" i="4" s="1"/>
  <c r="BK170" i="4"/>
  <c r="M170" i="4" s="1"/>
  <c r="M90" i="4" s="1"/>
  <c r="BK466" i="4"/>
  <c r="BK523" i="4"/>
  <c r="M523" i="4" s="1"/>
  <c r="M101" i="4" s="1"/>
  <c r="J37" i="6"/>
  <c r="E12" i="6"/>
  <c r="N272" i="5"/>
  <c r="N235" i="5"/>
  <c r="E13" i="6"/>
  <c r="J36" i="6"/>
  <c r="D11" i="6"/>
  <c r="D14" i="6" s="1"/>
  <c r="D18" i="6" s="1"/>
  <c r="I49" i="7"/>
  <c r="AG91" i="1" s="1"/>
  <c r="AN91" i="1" s="1"/>
  <c r="BK91" i="8"/>
  <c r="J91" i="8" s="1"/>
  <c r="J57" i="8" s="1"/>
  <c r="AB465" i="4"/>
  <c r="AB135" i="4"/>
  <c r="H33" i="4"/>
  <c r="P90" i="8"/>
  <c r="H89" i="4"/>
  <c r="W136" i="4"/>
  <c r="M466" i="4"/>
  <c r="M100" i="4" s="1"/>
  <c r="AD136" i="4"/>
  <c r="AD135" i="4" s="1"/>
  <c r="BK639" i="4"/>
  <c r="M639" i="4" s="1"/>
  <c r="M102" i="4" s="1"/>
  <c r="X136" i="4"/>
  <c r="BK700" i="4"/>
  <c r="M700" i="4" s="1"/>
  <c r="M105" i="4" s="1"/>
  <c r="BK855" i="4"/>
  <c r="M855" i="4" s="1"/>
  <c r="M114" i="4" s="1"/>
  <c r="M856" i="4"/>
  <c r="M115" i="4" s="1"/>
  <c r="BK206" i="4"/>
  <c r="M206" i="4" s="1"/>
  <c r="M91" i="4" s="1"/>
  <c r="BK252" i="4"/>
  <c r="M252" i="4" s="1"/>
  <c r="M92" i="4" s="1"/>
  <c r="X465" i="4"/>
  <c r="K99" i="4" s="1"/>
  <c r="W465" i="4"/>
  <c r="H99" i="4" s="1"/>
  <c r="BK803" i="4"/>
  <c r="M803" i="4" s="1"/>
  <c r="M108" i="4" s="1"/>
  <c r="M33" i="4"/>
  <c r="BK340" i="4"/>
  <c r="M340" i="4" s="1"/>
  <c r="M94" i="4" s="1"/>
  <c r="Z136" i="4"/>
  <c r="Z135" i="4" s="1"/>
  <c r="BK324" i="4"/>
  <c r="M324" i="4" s="1"/>
  <c r="M93" i="4" s="1"/>
  <c r="BK137" i="4"/>
  <c r="BK406" i="4"/>
  <c r="M406" i="4" s="1"/>
  <c r="M96" i="4" s="1"/>
  <c r="BK681" i="4"/>
  <c r="M681" i="4" s="1"/>
  <c r="M103" i="4" s="1"/>
  <c r="E15" i="6" l="1"/>
  <c r="E14" i="6"/>
  <c r="BK90" i="8"/>
  <c r="J90" i="8" s="1"/>
  <c r="J27" i="8" s="1"/>
  <c r="J56" i="8"/>
  <c r="BK465" i="4"/>
  <c r="M465" i="4" s="1"/>
  <c r="M99" i="4" s="1"/>
  <c r="BK136" i="4"/>
  <c r="M137" i="4"/>
  <c r="M89" i="4" s="1"/>
  <c r="K88" i="4"/>
  <c r="X135" i="4"/>
  <c r="K87" i="4" s="1"/>
  <c r="M28" i="4" s="1"/>
  <c r="W135" i="4"/>
  <c r="H87" i="4" s="1"/>
  <c r="M27" i="4" s="1"/>
  <c r="H88" i="4"/>
  <c r="E18" i="6" l="1"/>
  <c r="E25" i="6" s="1"/>
  <c r="E27" i="6" s="1"/>
  <c r="J36" i="8"/>
  <c r="AN92" i="1" s="1"/>
  <c r="AG92" i="1"/>
  <c r="BK135" i="4"/>
  <c r="M135" i="4" s="1"/>
  <c r="M87" i="4" s="1"/>
  <c r="M136" i="4"/>
  <c r="M88" i="4" s="1"/>
  <c r="E22" i="6" l="1"/>
  <c r="E30" i="6" s="1"/>
  <c r="D31" i="6" s="1"/>
  <c r="E31" i="6" s="1"/>
  <c r="AN90" i="1" s="1"/>
  <c r="M26" i="4"/>
  <c r="M31" i="4" s="1"/>
  <c r="L119" i="4"/>
  <c r="AG90" i="1" l="1"/>
  <c r="L39" i="4"/>
  <c r="AN89" i="1" s="1"/>
  <c r="AG89" i="1"/>
  <c r="O8" i="3"/>
  <c r="M80" i="3" s="1"/>
  <c r="O13" i="3"/>
  <c r="E14" i="3"/>
  <c r="F119" i="3" s="1"/>
  <c r="O14" i="3"/>
  <c r="M29" i="3"/>
  <c r="F78" i="3"/>
  <c r="F80" i="3"/>
  <c r="F82" i="3"/>
  <c r="M82" i="3"/>
  <c r="M83" i="3"/>
  <c r="F114" i="3"/>
  <c r="F116" i="3"/>
  <c r="M116" i="3"/>
  <c r="F118" i="3"/>
  <c r="M118" i="3"/>
  <c r="M119" i="3"/>
  <c r="V125" i="3"/>
  <c r="P125" i="3" s="1"/>
  <c r="BE125" i="3" s="1"/>
  <c r="W125" i="3"/>
  <c r="W124" i="3" s="1"/>
  <c r="X125" i="3"/>
  <c r="X124" i="3" s="1"/>
  <c r="Z125" i="3"/>
  <c r="Z124" i="3" s="1"/>
  <c r="AB125" i="3"/>
  <c r="AB124" i="3" s="1"/>
  <c r="AD125" i="3"/>
  <c r="AD124" i="3" s="1"/>
  <c r="BF125" i="3"/>
  <c r="BG125" i="3"/>
  <c r="BH125" i="3"/>
  <c r="BI125" i="3"/>
  <c r="V129" i="3"/>
  <c r="P129" i="3" s="1"/>
  <c r="BE129" i="3" s="1"/>
  <c r="W129" i="3"/>
  <c r="X129" i="3"/>
  <c r="Z129" i="3"/>
  <c r="AB129" i="3"/>
  <c r="AD129" i="3"/>
  <c r="BF129" i="3"/>
  <c r="BG129" i="3"/>
  <c r="BH129" i="3"/>
  <c r="BI129" i="3"/>
  <c r="V132" i="3"/>
  <c r="BK132" i="3" s="1"/>
  <c r="W132" i="3"/>
  <c r="X132" i="3"/>
  <c r="Z132" i="3"/>
  <c r="AB132" i="3"/>
  <c r="AD132" i="3"/>
  <c r="BF132" i="3"/>
  <c r="BG132" i="3"/>
  <c r="BH132" i="3"/>
  <c r="BI132" i="3"/>
  <c r="V140" i="3"/>
  <c r="P140" i="3" s="1"/>
  <c r="BE140" i="3" s="1"/>
  <c r="W140" i="3"/>
  <c r="X140" i="3"/>
  <c r="Z140" i="3"/>
  <c r="AB140" i="3"/>
  <c r="AD140" i="3"/>
  <c r="BF140" i="3"/>
  <c r="BG140" i="3"/>
  <c r="BH140" i="3"/>
  <c r="BI140" i="3"/>
  <c r="V144" i="3"/>
  <c r="P144" i="3" s="1"/>
  <c r="BE144" i="3" s="1"/>
  <c r="W144" i="3"/>
  <c r="X144" i="3"/>
  <c r="Z144" i="3"/>
  <c r="AB144" i="3"/>
  <c r="AD144" i="3"/>
  <c r="BF144" i="3"/>
  <c r="BG144" i="3"/>
  <c r="BH144" i="3"/>
  <c r="BI144" i="3"/>
  <c r="V147" i="3"/>
  <c r="P147" i="3" s="1"/>
  <c r="BE147" i="3" s="1"/>
  <c r="W147" i="3"/>
  <c r="X147" i="3"/>
  <c r="Z147" i="3"/>
  <c r="AB147" i="3"/>
  <c r="AD147" i="3"/>
  <c r="BF147" i="3"/>
  <c r="BG147" i="3"/>
  <c r="BH147" i="3"/>
  <c r="BI147" i="3"/>
  <c r="V151" i="3"/>
  <c r="BK151" i="3" s="1"/>
  <c r="W151" i="3"/>
  <c r="X151" i="3"/>
  <c r="Z151" i="3"/>
  <c r="AB151" i="3"/>
  <c r="AD151" i="3"/>
  <c r="BF151" i="3"/>
  <c r="BG151" i="3"/>
  <c r="BH151" i="3"/>
  <c r="BI151" i="3"/>
  <c r="V154" i="3"/>
  <c r="P154" i="3" s="1"/>
  <c r="BE154" i="3" s="1"/>
  <c r="W154" i="3"/>
  <c r="X154" i="3"/>
  <c r="Z154" i="3"/>
  <c r="AB154" i="3"/>
  <c r="AD154" i="3"/>
  <c r="BF154" i="3"/>
  <c r="BG154" i="3"/>
  <c r="BH154" i="3"/>
  <c r="BI154" i="3"/>
  <c r="V162" i="3"/>
  <c r="P162" i="3" s="1"/>
  <c r="BE162" i="3" s="1"/>
  <c r="W162" i="3"/>
  <c r="X162" i="3"/>
  <c r="Z162" i="3"/>
  <c r="AB162" i="3"/>
  <c r="AD162" i="3"/>
  <c r="BF162" i="3"/>
  <c r="BG162" i="3"/>
  <c r="BH162" i="3"/>
  <c r="BI162" i="3"/>
  <c r="V165" i="3"/>
  <c r="P165" i="3" s="1"/>
  <c r="BE165" i="3" s="1"/>
  <c r="W165" i="3"/>
  <c r="X165" i="3"/>
  <c r="Z165" i="3"/>
  <c r="AB165" i="3"/>
  <c r="AD165" i="3"/>
  <c r="BF165" i="3"/>
  <c r="BG165" i="3"/>
  <c r="BH165" i="3"/>
  <c r="BI165" i="3"/>
  <c r="V168" i="3"/>
  <c r="BK168" i="3" s="1"/>
  <c r="W168" i="3"/>
  <c r="X168" i="3"/>
  <c r="Z168" i="3"/>
  <c r="AB168" i="3"/>
  <c r="AD168" i="3"/>
  <c r="BF168" i="3"/>
  <c r="BG168" i="3"/>
  <c r="BH168" i="3"/>
  <c r="BI168" i="3"/>
  <c r="V171" i="3"/>
  <c r="P171" i="3" s="1"/>
  <c r="BE171" i="3" s="1"/>
  <c r="W171" i="3"/>
  <c r="X171" i="3"/>
  <c r="Z171" i="3"/>
  <c r="AB171" i="3"/>
  <c r="AD171" i="3"/>
  <c r="BF171" i="3"/>
  <c r="BG171" i="3"/>
  <c r="BH171" i="3"/>
  <c r="BI171" i="3"/>
  <c r="V175" i="3"/>
  <c r="P175" i="3" s="1"/>
  <c r="BE175" i="3" s="1"/>
  <c r="W175" i="3"/>
  <c r="X175" i="3"/>
  <c r="Z175" i="3"/>
  <c r="AB175" i="3"/>
  <c r="AD175" i="3"/>
  <c r="BF175" i="3"/>
  <c r="BG175" i="3"/>
  <c r="BH175" i="3"/>
  <c r="BI175" i="3"/>
  <c r="BK175" i="3"/>
  <c r="V179" i="3"/>
  <c r="P179" i="3" s="1"/>
  <c r="BE179" i="3" s="1"/>
  <c r="W179" i="3"/>
  <c r="X179" i="3"/>
  <c r="Z179" i="3"/>
  <c r="AB179" i="3"/>
  <c r="AD179" i="3"/>
  <c r="BF179" i="3"/>
  <c r="BG179" i="3"/>
  <c r="BH179" i="3"/>
  <c r="BI179" i="3"/>
  <c r="V183" i="3"/>
  <c r="BK183" i="3" s="1"/>
  <c r="W183" i="3"/>
  <c r="X183" i="3"/>
  <c r="Z183" i="3"/>
  <c r="AB183" i="3"/>
  <c r="AD183" i="3"/>
  <c r="BF183" i="3"/>
  <c r="BG183" i="3"/>
  <c r="BH183" i="3"/>
  <c r="BI183" i="3"/>
  <c r="V186" i="3"/>
  <c r="P186" i="3" s="1"/>
  <c r="BE186" i="3" s="1"/>
  <c r="W186" i="3"/>
  <c r="X186" i="3"/>
  <c r="Z186" i="3"/>
  <c r="AB186" i="3"/>
  <c r="AD186" i="3"/>
  <c r="BF186" i="3"/>
  <c r="BG186" i="3"/>
  <c r="BH186" i="3"/>
  <c r="BI186" i="3"/>
  <c r="V189" i="3"/>
  <c r="P189" i="3" s="1"/>
  <c r="BE189" i="3" s="1"/>
  <c r="W189" i="3"/>
  <c r="X189" i="3"/>
  <c r="Z189" i="3"/>
  <c r="AB189" i="3"/>
  <c r="AD189" i="3"/>
  <c r="BF189" i="3"/>
  <c r="BG189" i="3"/>
  <c r="BH189" i="3"/>
  <c r="BI189" i="3"/>
  <c r="BK189" i="3"/>
  <c r="V192" i="3"/>
  <c r="P192" i="3" s="1"/>
  <c r="BE192" i="3" s="1"/>
  <c r="W192" i="3"/>
  <c r="X192" i="3"/>
  <c r="Z192" i="3"/>
  <c r="AB192" i="3"/>
  <c r="AD192" i="3"/>
  <c r="BF192" i="3"/>
  <c r="BG192" i="3"/>
  <c r="BH192" i="3"/>
  <c r="BI192" i="3"/>
  <c r="V196" i="3"/>
  <c r="P196" i="3" s="1"/>
  <c r="BE196" i="3" s="1"/>
  <c r="W196" i="3"/>
  <c r="X196" i="3"/>
  <c r="Z196" i="3"/>
  <c r="AB196" i="3"/>
  <c r="AD196" i="3"/>
  <c r="BF196" i="3"/>
  <c r="BG196" i="3"/>
  <c r="BH196" i="3"/>
  <c r="BI196" i="3"/>
  <c r="V197" i="3"/>
  <c r="P197" i="3" s="1"/>
  <c r="BE197" i="3" s="1"/>
  <c r="W197" i="3"/>
  <c r="X197" i="3"/>
  <c r="Z197" i="3"/>
  <c r="AB197" i="3"/>
  <c r="AD197" i="3"/>
  <c r="BF197" i="3"/>
  <c r="BG197" i="3"/>
  <c r="BH197" i="3"/>
  <c r="BI197" i="3"/>
  <c r="V198" i="3"/>
  <c r="BK198" i="3" s="1"/>
  <c r="W198" i="3"/>
  <c r="X198" i="3"/>
  <c r="Z198" i="3"/>
  <c r="AB198" i="3"/>
  <c r="AD198" i="3"/>
  <c r="BF198" i="3"/>
  <c r="BG198" i="3"/>
  <c r="BH198" i="3"/>
  <c r="BI198" i="3"/>
  <c r="V200" i="3"/>
  <c r="BK200" i="3" s="1"/>
  <c r="W200" i="3"/>
  <c r="X200" i="3"/>
  <c r="Z200" i="3"/>
  <c r="AB200" i="3"/>
  <c r="AD200" i="3"/>
  <c r="BF200" i="3"/>
  <c r="BG200" i="3"/>
  <c r="BH200" i="3"/>
  <c r="BI200" i="3"/>
  <c r="V201" i="3"/>
  <c r="P201" i="3" s="1"/>
  <c r="BE201" i="3" s="1"/>
  <c r="W201" i="3"/>
  <c r="X201" i="3"/>
  <c r="Z201" i="3"/>
  <c r="AB201" i="3"/>
  <c r="AD201" i="3"/>
  <c r="BF201" i="3"/>
  <c r="BG201" i="3"/>
  <c r="BH201" i="3"/>
  <c r="BI201" i="3"/>
  <c r="V202" i="3"/>
  <c r="BK202" i="3" s="1"/>
  <c r="W202" i="3"/>
  <c r="X202" i="3"/>
  <c r="Z202" i="3"/>
  <c r="AB202" i="3"/>
  <c r="AD202" i="3"/>
  <c r="BF202" i="3"/>
  <c r="BG202" i="3"/>
  <c r="BH202" i="3"/>
  <c r="BI202" i="3"/>
  <c r="V203" i="3"/>
  <c r="P203" i="3" s="1"/>
  <c r="BE203" i="3" s="1"/>
  <c r="W203" i="3"/>
  <c r="X203" i="3"/>
  <c r="Z203" i="3"/>
  <c r="AB203" i="3"/>
  <c r="AD203" i="3"/>
  <c r="BF203" i="3"/>
  <c r="BG203" i="3"/>
  <c r="BH203" i="3"/>
  <c r="BI203" i="3"/>
  <c r="V206" i="3"/>
  <c r="BK206" i="3" s="1"/>
  <c r="W206" i="3"/>
  <c r="X206" i="3"/>
  <c r="Z206" i="3"/>
  <c r="AB206" i="3"/>
  <c r="AD206" i="3"/>
  <c r="BF206" i="3"/>
  <c r="BG206" i="3"/>
  <c r="BH206" i="3"/>
  <c r="BI206" i="3"/>
  <c r="V209" i="3"/>
  <c r="P209" i="3" s="1"/>
  <c r="BE209" i="3" s="1"/>
  <c r="W209" i="3"/>
  <c r="X209" i="3"/>
  <c r="Z209" i="3"/>
  <c r="AB209" i="3"/>
  <c r="AD209" i="3"/>
  <c r="BF209" i="3"/>
  <c r="BG209" i="3"/>
  <c r="BH209" i="3"/>
  <c r="BI209" i="3"/>
  <c r="V213" i="3"/>
  <c r="P213" i="3" s="1"/>
  <c r="BE213" i="3" s="1"/>
  <c r="W213" i="3"/>
  <c r="W212" i="3" s="1"/>
  <c r="H94" i="3" s="1"/>
  <c r="X213" i="3"/>
  <c r="X212" i="3" s="1"/>
  <c r="K94" i="3" s="1"/>
  <c r="Z213" i="3"/>
  <c r="Z212" i="3" s="1"/>
  <c r="AB213" i="3"/>
  <c r="AB212" i="3" s="1"/>
  <c r="AD213" i="3"/>
  <c r="AD212" i="3" s="1"/>
  <c r="BF213" i="3"/>
  <c r="BG213" i="3"/>
  <c r="BH213" i="3"/>
  <c r="BI213" i="3"/>
  <c r="V218" i="3"/>
  <c r="P218" i="3" s="1"/>
  <c r="BE218" i="3" s="1"/>
  <c r="W218" i="3"/>
  <c r="W217" i="3" s="1"/>
  <c r="H95" i="3" s="1"/>
  <c r="X218" i="3"/>
  <c r="X217" i="3" s="1"/>
  <c r="K95" i="3" s="1"/>
  <c r="Z218" i="3"/>
  <c r="Z217" i="3" s="1"/>
  <c r="AB218" i="3"/>
  <c r="AB217" i="3" s="1"/>
  <c r="AD218" i="3"/>
  <c r="AD217" i="3" s="1"/>
  <c r="BF218" i="3"/>
  <c r="BG218" i="3"/>
  <c r="BH218" i="3"/>
  <c r="BI218" i="3"/>
  <c r="V223" i="3"/>
  <c r="P223" i="3" s="1"/>
  <c r="BE223" i="3" s="1"/>
  <c r="W223" i="3"/>
  <c r="X223" i="3"/>
  <c r="Z223" i="3"/>
  <c r="AB223" i="3"/>
  <c r="AD223" i="3"/>
  <c r="BF223" i="3"/>
  <c r="BG223" i="3"/>
  <c r="BH223" i="3"/>
  <c r="BI223" i="3"/>
  <c r="V227" i="3"/>
  <c r="BK227" i="3" s="1"/>
  <c r="W227" i="3"/>
  <c r="X227" i="3"/>
  <c r="Z227" i="3"/>
  <c r="AB227" i="3"/>
  <c r="AD227" i="3"/>
  <c r="BF227" i="3"/>
  <c r="BG227" i="3"/>
  <c r="BH227" i="3"/>
  <c r="BI227" i="3"/>
  <c r="V231" i="3"/>
  <c r="P231" i="3" s="1"/>
  <c r="BE231" i="3" s="1"/>
  <c r="W231" i="3"/>
  <c r="X231" i="3"/>
  <c r="Z231" i="3"/>
  <c r="AB231" i="3"/>
  <c r="AD231" i="3"/>
  <c r="BF231" i="3"/>
  <c r="BG231" i="3"/>
  <c r="BH231" i="3"/>
  <c r="BI231" i="3"/>
  <c r="V235" i="3"/>
  <c r="BK235" i="3" s="1"/>
  <c r="W235" i="3"/>
  <c r="X235" i="3"/>
  <c r="Z235" i="3"/>
  <c r="AB235" i="3"/>
  <c r="AD235" i="3"/>
  <c r="BF235" i="3"/>
  <c r="BG235" i="3"/>
  <c r="BH235" i="3"/>
  <c r="BI235" i="3"/>
  <c r="V239" i="3"/>
  <c r="BK239" i="3" s="1"/>
  <c r="W239" i="3"/>
  <c r="X239" i="3"/>
  <c r="Z239" i="3"/>
  <c r="AB239" i="3"/>
  <c r="AD239" i="3"/>
  <c r="BF239" i="3"/>
  <c r="BG239" i="3"/>
  <c r="BH239" i="3"/>
  <c r="BI239" i="3"/>
  <c r="V242" i="3"/>
  <c r="P242" i="3" s="1"/>
  <c r="BE242" i="3" s="1"/>
  <c r="W242" i="3"/>
  <c r="X242" i="3"/>
  <c r="Z242" i="3"/>
  <c r="AB242" i="3"/>
  <c r="AD242" i="3"/>
  <c r="BF242" i="3"/>
  <c r="BG242" i="3"/>
  <c r="BH242" i="3"/>
  <c r="BI242" i="3"/>
  <c r="V245" i="3"/>
  <c r="BK245" i="3" s="1"/>
  <c r="W245" i="3"/>
  <c r="X245" i="3"/>
  <c r="Z245" i="3"/>
  <c r="AB245" i="3"/>
  <c r="AD245" i="3"/>
  <c r="BF245" i="3"/>
  <c r="BG245" i="3"/>
  <c r="BH245" i="3"/>
  <c r="BI245" i="3"/>
  <c r="V248" i="3"/>
  <c r="P248" i="3" s="1"/>
  <c r="BE248" i="3" s="1"/>
  <c r="W248" i="3"/>
  <c r="X248" i="3"/>
  <c r="Z248" i="3"/>
  <c r="AB248" i="3"/>
  <c r="AD248" i="3"/>
  <c r="BF248" i="3"/>
  <c r="BG248" i="3"/>
  <c r="BH248" i="3"/>
  <c r="BI248" i="3"/>
  <c r="V251" i="3"/>
  <c r="P251" i="3" s="1"/>
  <c r="BE251" i="3" s="1"/>
  <c r="W251" i="3"/>
  <c r="X251" i="3"/>
  <c r="Z251" i="3"/>
  <c r="AB251" i="3"/>
  <c r="AD251" i="3"/>
  <c r="BF251" i="3"/>
  <c r="BG251" i="3"/>
  <c r="BH251" i="3"/>
  <c r="BI251" i="3"/>
  <c r="BK251" i="3"/>
  <c r="V254" i="3"/>
  <c r="P254" i="3" s="1"/>
  <c r="BE254" i="3" s="1"/>
  <c r="W254" i="3"/>
  <c r="X254" i="3"/>
  <c r="Z254" i="3"/>
  <c r="AB254" i="3"/>
  <c r="AD254" i="3"/>
  <c r="BF254" i="3"/>
  <c r="BG254" i="3"/>
  <c r="BH254" i="3"/>
  <c r="BI254" i="3"/>
  <c r="V260" i="3"/>
  <c r="BK260" i="3" s="1"/>
  <c r="W260" i="3"/>
  <c r="X260" i="3"/>
  <c r="Z260" i="3"/>
  <c r="AB260" i="3"/>
  <c r="AD260" i="3"/>
  <c r="BF260" i="3"/>
  <c r="BG260" i="3"/>
  <c r="BH260" i="3"/>
  <c r="BI260" i="3"/>
  <c r="V264" i="3"/>
  <c r="BK264" i="3" s="1"/>
  <c r="W264" i="3"/>
  <c r="X264" i="3"/>
  <c r="Z264" i="3"/>
  <c r="AB264" i="3"/>
  <c r="AD264" i="3"/>
  <c r="BF264" i="3"/>
  <c r="BG264" i="3"/>
  <c r="BH264" i="3"/>
  <c r="BI264" i="3"/>
  <c r="V267" i="3"/>
  <c r="P267" i="3" s="1"/>
  <c r="BE267" i="3" s="1"/>
  <c r="W267" i="3"/>
  <c r="X267" i="3"/>
  <c r="Z267" i="3"/>
  <c r="AB267" i="3"/>
  <c r="AD267" i="3"/>
  <c r="BF267" i="3"/>
  <c r="BG267" i="3"/>
  <c r="BH267" i="3"/>
  <c r="BI267" i="3"/>
  <c r="V270" i="3"/>
  <c r="P270" i="3" s="1"/>
  <c r="BE270" i="3" s="1"/>
  <c r="W270" i="3"/>
  <c r="X270" i="3"/>
  <c r="Z270" i="3"/>
  <c r="AB270" i="3"/>
  <c r="AD270" i="3"/>
  <c r="BF270" i="3"/>
  <c r="BG270" i="3"/>
  <c r="BH270" i="3"/>
  <c r="BI270" i="3"/>
  <c r="BK270" i="3"/>
  <c r="V274" i="3"/>
  <c r="P274" i="3" s="1"/>
  <c r="BE274" i="3" s="1"/>
  <c r="W274" i="3"/>
  <c r="X274" i="3"/>
  <c r="Z274" i="3"/>
  <c r="AB274" i="3"/>
  <c r="AD274" i="3"/>
  <c r="BF274" i="3"/>
  <c r="BG274" i="3"/>
  <c r="BH274" i="3"/>
  <c r="BI274" i="3"/>
  <c r="V278" i="3"/>
  <c r="P278" i="3" s="1"/>
  <c r="BE278" i="3" s="1"/>
  <c r="W278" i="3"/>
  <c r="W277" i="3" s="1"/>
  <c r="H99" i="3" s="1"/>
  <c r="X278" i="3"/>
  <c r="X277" i="3" s="1"/>
  <c r="K99" i="3" s="1"/>
  <c r="Z278" i="3"/>
  <c r="Z277" i="3" s="1"/>
  <c r="AB278" i="3"/>
  <c r="AB277" i="3" s="1"/>
  <c r="AD278" i="3"/>
  <c r="AD277" i="3" s="1"/>
  <c r="BF278" i="3"/>
  <c r="BG278" i="3"/>
  <c r="BH278" i="3"/>
  <c r="BI278" i="3"/>
  <c r="AB282" i="3"/>
  <c r="V283" i="3"/>
  <c r="W283" i="3"/>
  <c r="W282" i="3" s="1"/>
  <c r="H100" i="3" s="1"/>
  <c r="X283" i="3"/>
  <c r="X282" i="3" s="1"/>
  <c r="K100" i="3" s="1"/>
  <c r="Z283" i="3"/>
  <c r="Z282" i="3" s="1"/>
  <c r="AB283" i="3"/>
  <c r="AD283" i="3"/>
  <c r="AD282" i="3" s="1"/>
  <c r="BF283" i="3"/>
  <c r="BG283" i="3"/>
  <c r="BH283" i="3"/>
  <c r="BI283" i="3"/>
  <c r="V289" i="3"/>
  <c r="P289" i="3" s="1"/>
  <c r="BE289" i="3" s="1"/>
  <c r="W289" i="3"/>
  <c r="W288" i="3" s="1"/>
  <c r="X289" i="3"/>
  <c r="X288" i="3" s="1"/>
  <c r="K102" i="3" s="1"/>
  <c r="Z289" i="3"/>
  <c r="Z288" i="3" s="1"/>
  <c r="Z287" i="3" s="1"/>
  <c r="AB289" i="3"/>
  <c r="AB288" i="3" s="1"/>
  <c r="AB287" i="3" s="1"/>
  <c r="AD289" i="3"/>
  <c r="AD288" i="3" s="1"/>
  <c r="AD287" i="3" s="1"/>
  <c r="BF289" i="3"/>
  <c r="BG289" i="3"/>
  <c r="BH289" i="3"/>
  <c r="BI289" i="3"/>
  <c r="P239" i="3" l="1"/>
  <c r="BE239" i="3" s="1"/>
  <c r="P235" i="3"/>
  <c r="BE235" i="3" s="1"/>
  <c r="P202" i="3"/>
  <c r="BE202" i="3" s="1"/>
  <c r="BK162" i="3"/>
  <c r="F83" i="3"/>
  <c r="BK196" i="3"/>
  <c r="BK144" i="3"/>
  <c r="AB199" i="3"/>
  <c r="BK289" i="3"/>
  <c r="BK288" i="3" s="1"/>
  <c r="M288" i="3" s="1"/>
  <c r="M102" i="3" s="1"/>
  <c r="AB263" i="3"/>
  <c r="AB205" i="3"/>
  <c r="Z222" i="3"/>
  <c r="Z205" i="3"/>
  <c r="X238" i="3"/>
  <c r="K97" i="3" s="1"/>
  <c r="Z128" i="3"/>
  <c r="X287" i="3"/>
  <c r="K101" i="3" s="1"/>
  <c r="Z263" i="3"/>
  <c r="P264" i="3"/>
  <c r="BE264" i="3" s="1"/>
  <c r="P260" i="3"/>
  <c r="BE260" i="3" s="1"/>
  <c r="P245" i="3"/>
  <c r="BE245" i="3" s="1"/>
  <c r="AD238" i="3"/>
  <c r="W238" i="3"/>
  <c r="H97" i="3" s="1"/>
  <c r="P227" i="3"/>
  <c r="BE227" i="3" s="1"/>
  <c r="X222" i="3"/>
  <c r="K96" i="3" s="1"/>
  <c r="P206" i="3"/>
  <c r="BE206" i="3" s="1"/>
  <c r="Z199" i="3"/>
  <c r="P200" i="3"/>
  <c r="BE200" i="3" s="1"/>
  <c r="P198" i="3"/>
  <c r="BE198" i="3" s="1"/>
  <c r="P183" i="3"/>
  <c r="BE183" i="3" s="1"/>
  <c r="P168" i="3"/>
  <c r="BE168" i="3" s="1"/>
  <c r="P151" i="3"/>
  <c r="BE151" i="3" s="1"/>
  <c r="P132" i="3"/>
  <c r="BE132" i="3" s="1"/>
  <c r="X128" i="3"/>
  <c r="K90" i="3" s="1"/>
  <c r="X263" i="3"/>
  <c r="K98" i="3" s="1"/>
  <c r="AB238" i="3"/>
  <c r="AD222" i="3"/>
  <c r="W222" i="3"/>
  <c r="H96" i="3" s="1"/>
  <c r="X205" i="3"/>
  <c r="X199" i="3"/>
  <c r="K91" i="3" s="1"/>
  <c r="AD128" i="3"/>
  <c r="W128" i="3"/>
  <c r="H90" i="3" s="1"/>
  <c r="AD263" i="3"/>
  <c r="W263" i="3"/>
  <c r="H98" i="3" s="1"/>
  <c r="Z238" i="3"/>
  <c r="AB222" i="3"/>
  <c r="AD205" i="3"/>
  <c r="W205" i="3"/>
  <c r="H93" i="3" s="1"/>
  <c r="AD199" i="3"/>
  <c r="W199" i="3"/>
  <c r="H91" i="3" s="1"/>
  <c r="AB128" i="3"/>
  <c r="AB123" i="3" s="1"/>
  <c r="M34" i="3"/>
  <c r="H102" i="3"/>
  <c r="W287" i="3"/>
  <c r="H101" i="3" s="1"/>
  <c r="H37" i="3"/>
  <c r="H89" i="3"/>
  <c r="P283" i="3"/>
  <c r="BE283" i="3" s="1"/>
  <c r="BK283" i="3"/>
  <c r="BK282" i="3" s="1"/>
  <c r="M282" i="3" s="1"/>
  <c r="M100" i="3" s="1"/>
  <c r="K93" i="3"/>
  <c r="H35" i="3"/>
  <c r="H36" i="3"/>
  <c r="K89" i="3"/>
  <c r="BK267" i="3"/>
  <c r="BK248" i="3"/>
  <c r="BK231" i="3"/>
  <c r="BK201" i="3"/>
  <c r="BK186" i="3"/>
  <c r="BK171" i="3"/>
  <c r="BK154" i="3"/>
  <c r="BK140" i="3"/>
  <c r="H34" i="3"/>
  <c r="BK278" i="3"/>
  <c r="BK277" i="3" s="1"/>
  <c r="M277" i="3" s="1"/>
  <c r="M99" i="3" s="1"/>
  <c r="BK274" i="3"/>
  <c r="BK254" i="3"/>
  <c r="BK242" i="3"/>
  <c r="BK223" i="3"/>
  <c r="BK222" i="3" s="1"/>
  <c r="M222" i="3" s="1"/>
  <c r="M96" i="3" s="1"/>
  <c r="BK218" i="3"/>
  <c r="BK217" i="3" s="1"/>
  <c r="M217" i="3" s="1"/>
  <c r="M95" i="3" s="1"/>
  <c r="BK213" i="3"/>
  <c r="BK212" i="3" s="1"/>
  <c r="M212" i="3" s="1"/>
  <c r="M94" i="3" s="1"/>
  <c r="BK209" i="3"/>
  <c r="BK205" i="3" s="1"/>
  <c r="BK203" i="3"/>
  <c r="BK197" i="3"/>
  <c r="BK192" i="3"/>
  <c r="BK179" i="3"/>
  <c r="BK165" i="3"/>
  <c r="BK147" i="3"/>
  <c r="BK129" i="3"/>
  <c r="BK125" i="3"/>
  <c r="BK124" i="3" s="1"/>
  <c r="BA88" i="1"/>
  <c r="AZ88" i="1"/>
  <c r="BE88" i="1"/>
  <c r="BE87" i="1" s="1"/>
  <c r="AU88" i="1"/>
  <c r="AU87" i="1" s="1"/>
  <c r="AM83" i="1"/>
  <c r="L83" i="1"/>
  <c r="AM82" i="1"/>
  <c r="L82" i="1"/>
  <c r="AM80" i="1"/>
  <c r="L80" i="1"/>
  <c r="L78" i="1"/>
  <c r="L77" i="1"/>
  <c r="AB204" i="3" l="1"/>
  <c r="X123" i="3"/>
  <c r="K88" i="3" s="1"/>
  <c r="AD204" i="3"/>
  <c r="Z123" i="3"/>
  <c r="AD123" i="3"/>
  <c r="BK287" i="3"/>
  <c r="M287" i="3" s="1"/>
  <c r="M101" i="3" s="1"/>
  <c r="BK263" i="3"/>
  <c r="M263" i="3" s="1"/>
  <c r="M98" i="3" s="1"/>
  <c r="Z204" i="3"/>
  <c r="Z122" i="3" s="1"/>
  <c r="H33" i="3"/>
  <c r="X204" i="3"/>
  <c r="K92" i="3" s="1"/>
  <c r="BK238" i="3"/>
  <c r="M238" i="3" s="1"/>
  <c r="M97" i="3" s="1"/>
  <c r="M33" i="3"/>
  <c r="W204" i="3"/>
  <c r="H92" i="3" s="1"/>
  <c r="AB122" i="3"/>
  <c r="BK199" i="3"/>
  <c r="M199" i="3" s="1"/>
  <c r="M91" i="3" s="1"/>
  <c r="W123" i="3"/>
  <c r="H88" i="3" s="1"/>
  <c r="M205" i="3"/>
  <c r="M93" i="3" s="1"/>
  <c r="BK128" i="3"/>
  <c r="M128" i="3" s="1"/>
  <c r="M90" i="3" s="1"/>
  <c r="AD122" i="3"/>
  <c r="M124" i="3"/>
  <c r="M89" i="3" s="1"/>
  <c r="BA87" i="1"/>
  <c r="W36" i="1"/>
  <c r="BF88" i="1"/>
  <c r="BF87" i="1" s="1"/>
  <c r="W37" i="1" s="1"/>
  <c r="BC88" i="1"/>
  <c r="BC87" i="1" s="1"/>
  <c r="AY88" i="1"/>
  <c r="BD88" i="1"/>
  <c r="BD87" i="1" s="1"/>
  <c r="X122" i="3" l="1"/>
  <c r="K87" i="3" s="1"/>
  <c r="M28" i="3" s="1"/>
  <c r="W122" i="3"/>
  <c r="H87" i="3" s="1"/>
  <c r="M27" i="3" s="1"/>
  <c r="BK204" i="3"/>
  <c r="M204" i="3" s="1"/>
  <c r="M92" i="3" s="1"/>
  <c r="BK123" i="3"/>
  <c r="AX88" i="1"/>
  <c r="AV88" i="1" s="1"/>
  <c r="BB88" i="1"/>
  <c r="BB87" i="1" s="1"/>
  <c r="AW88" i="1"/>
  <c r="AW87" i="1" s="1"/>
  <c r="AY87" i="1"/>
  <c r="W35" i="1"/>
  <c r="AZ87" i="1"/>
  <c r="BK122" i="3" l="1"/>
  <c r="M122" i="3" s="1"/>
  <c r="M87" i="3" s="1"/>
  <c r="M123" i="3"/>
  <c r="M88" i="3" s="1"/>
  <c r="AT88" i="1"/>
  <c r="AT87" i="1" s="1"/>
  <c r="AS88" i="1"/>
  <c r="AS87" i="1" s="1"/>
  <c r="AX87" i="1"/>
  <c r="M26" i="3" l="1"/>
  <c r="M31" i="3" s="1"/>
  <c r="L106" i="3"/>
  <c r="AV87" i="1"/>
  <c r="L39" i="3" l="1"/>
  <c r="AN88" i="1" s="1"/>
  <c r="AN87" i="1" s="1"/>
  <c r="AN96" i="1" s="1"/>
  <c r="AG88" i="1"/>
  <c r="AG87" i="1" s="1"/>
  <c r="AG96" i="1" s="1"/>
  <c r="AK31" i="1" s="1"/>
  <c r="W33" i="1" s="1"/>
  <c r="AK33" i="1" s="1"/>
  <c r="AK39" i="1" s="1"/>
</calcChain>
</file>

<file path=xl/sharedStrings.xml><?xml version="1.0" encoding="utf-8"?>
<sst xmlns="http://schemas.openxmlformats.org/spreadsheetml/2006/main" count="14112" uniqueCount="2471">
  <si>
    <t>2012</t>
  </si>
  <si>
    <t>List obsahuje:</t>
  </si>
  <si>
    <t>1) Souhrnný list stavby</t>
  </si>
  <si>
    <t>2) Rekapitulace objektů</t>
  </si>
  <si>
    <t>2.0</t>
  </si>
  <si>
    <t/>
  </si>
  <si>
    <t>False</t>
  </si>
  <si>
    <t>True</t>
  </si>
  <si>
    <t>optimalizováno pro tisk sestav ve formátu A4 - na výšku</t>
  </si>
  <si>
    <t>&gt;&gt;  skryté sloupce  &lt;&lt;</t>
  </si>
  <si>
    <t>0,01</t>
  </si>
  <si>
    <t>21</t>
  </si>
  <si>
    <t>15</t>
  </si>
  <si>
    <t>SOUHRNNÝ LIST STAVBY</t>
  </si>
  <si>
    <t>v ---  níže se nacházejí doplnkové a pomocné údaje k sestavám  --- v</t>
  </si>
  <si>
    <t>0,001</t>
  </si>
  <si>
    <t>Kód:</t>
  </si>
  <si>
    <t>2017-03</t>
  </si>
  <si>
    <t>Stavba:</t>
  </si>
  <si>
    <t>Rekonstrukce šaten zaměstnanců na WC pro návštěvníky - Stavební část - nové kce</t>
  </si>
  <si>
    <t>JKSO:</t>
  </si>
  <si>
    <t>CC-CZ:</t>
  </si>
  <si>
    <t>Místo:</t>
  </si>
  <si>
    <t xml:space="preserve"> </t>
  </si>
  <si>
    <t>Datum:</t>
  </si>
  <si>
    <t>14.3.2017</t>
  </si>
  <si>
    <t>Objednatel:</t>
  </si>
  <si>
    <t>IČ:</t>
  </si>
  <si>
    <t>ZOO Praha</t>
  </si>
  <si>
    <t>DIČ:</t>
  </si>
  <si>
    <t>Zhotovitel:</t>
  </si>
  <si>
    <t>Projektant:</t>
  </si>
  <si>
    <t>Atelier M</t>
  </si>
  <si>
    <t>Zpracovatel:</t>
  </si>
  <si>
    <t>Ing. Kateřina Petlíková</t>
  </si>
  <si>
    <t>Poznámka:</t>
  </si>
  <si>
    <t>Náklady z rozpočtů</t>
  </si>
  <si>
    <t>Materiál</t>
  </si>
  <si>
    <t>Montáž</t>
  </si>
  <si>
    <t>Ostatní náklady ze souhrnného listu</t>
  </si>
  <si>
    <t>Cena bez DPH</t>
  </si>
  <si>
    <t>DPH</t>
  </si>
  <si>
    <t>základní</t>
  </si>
  <si>
    <t>ze</t>
  </si>
  <si>
    <t>snížená</t>
  </si>
  <si>
    <t>zákl. přenesená</t>
  </si>
  <si>
    <t>sníž. přenesená</t>
  </si>
  <si>
    <t>nulová</t>
  </si>
  <si>
    <t>Cena s DPH</t>
  </si>
  <si>
    <t>v</t>
  </si>
  <si>
    <t>CZK</t>
  </si>
  <si>
    <t>Projektant</t>
  </si>
  <si>
    <t>Zpracovatel</t>
  </si>
  <si>
    <t>Datum a podpis:</t>
  </si>
  <si>
    <t>Razítko</t>
  </si>
  <si>
    <t>Objednavatel</t>
  </si>
  <si>
    <t>Zhotovitel</t>
  </si>
  <si>
    <t>REKAPITULACE OBJEKTŮ STAVBY</t>
  </si>
  <si>
    <t>Informatívní údaje z listů zakázek</t>
  </si>
  <si>
    <t>Kód</t>
  </si>
  <si>
    <t>Objekt</t>
  </si>
  <si>
    <t>Cena bez DPH [CZK]</t>
  </si>
  <si>
    <t>Cena s DPH [CZK]</t>
  </si>
  <si>
    <t>z toho Materiál [CZK]</t>
  </si>
  <si>
    <t>z toho Montáž [CZK]</t>
  </si>
  <si>
    <t>z toho Ostat._x000D_
náklady [CZK]</t>
  </si>
  <si>
    <t>DPH [CZK]</t>
  </si>
  <si>
    <t>Normohodiny [h]</t>
  </si>
  <si>
    <t>DPH základní [CZK]</t>
  </si>
  <si>
    <t>DPH snížená [CZK]</t>
  </si>
  <si>
    <t>DPH základní přenesená_x000D_
[CZK]</t>
  </si>
  <si>
    <t>DPH snížená přenesená_x000D_
[CZK]</t>
  </si>
  <si>
    <t>Základna_x000D_
DPH základní</t>
  </si>
  <si>
    <t>Základna_x000D_
DPH snížená</t>
  </si>
  <si>
    <t>Základna_x000D_
DPH zákl. přenesená</t>
  </si>
  <si>
    <t>Základna_x000D_
DPH sníž. přenesená</t>
  </si>
  <si>
    <t>Základna_x000D_
DPH nulová</t>
  </si>
  <si>
    <t>1) Náklady z rozpočtů</t>
  </si>
  <si>
    <t>D</t>
  </si>
  <si>
    <t>0</t>
  </si>
  <si>
    <t>IMPORT</t>
  </si>
  <si>
    <t>{c6484854-c877-41b9-9c4c-9c1618c7056e}</t>
  </si>
  <si>
    <t>{00000000-0000-0000-0000-000000000000}</t>
  </si>
  <si>
    <t>/</t>
  </si>
  <si>
    <t>1</t>
  </si>
  <si>
    <t>###NOINSERT###</t>
  </si>
  <si>
    <t>2) Ostatní náklady ze souhrnného listu</t>
  </si>
  <si>
    <t>Procent. zadání_x000D_
[% nákladů rozpočtu]</t>
  </si>
  <si>
    <t>Zařazení nákladů</t>
  </si>
  <si>
    <t>Celkové náklady za stavbu 1) + 2)</t>
  </si>
  <si>
    <t>1) Krycí list rozpočtu</t>
  </si>
  <si>
    <t>2) Rekapitulace rozpočtu</t>
  </si>
  <si>
    <t>3) Rozpočet</t>
  </si>
  <si>
    <t>Zpět na list:</t>
  </si>
  <si>
    <t>Rekapitulace stavby</t>
  </si>
  <si>
    <t>2</t>
  </si>
  <si>
    <t>KRYCÍ LIST ROZPOČTU</t>
  </si>
  <si>
    <t>Náklady z rozpočtu</t>
  </si>
  <si>
    <t>Ostatní náklady</t>
  </si>
  <si>
    <t>REKAPITULACE ROZPOČTU</t>
  </si>
  <si>
    <t>Kód - Popis</t>
  </si>
  <si>
    <t>Materiál [CZK]</t>
  </si>
  <si>
    <t>Montáž [CZK]</t>
  </si>
  <si>
    <t>Cena celkem [CZK]</t>
  </si>
  <si>
    <t>1) Náklady z rozpočtu</t>
  </si>
  <si>
    <t>-1</t>
  </si>
  <si>
    <t>HSV - Práce a dodávky HSV</t>
  </si>
  <si>
    <t xml:space="preserve">    1 - Zemní práce</t>
  </si>
  <si>
    <t xml:space="preserve">    2 - Zakládání</t>
  </si>
  <si>
    <t xml:space="preserve">    3 - Svislé a kompletní konstrukce</t>
  </si>
  <si>
    <t xml:space="preserve">    4 - Vodorovné konstrukce</t>
  </si>
  <si>
    <t xml:space="preserve">    5 - Komunikace</t>
  </si>
  <si>
    <t xml:space="preserve">    6 - Úpravy povrchů, podlahy a osazování výplní</t>
  </si>
  <si>
    <t xml:space="preserve">    8 - Trubní vedení</t>
  </si>
  <si>
    <t xml:space="preserve">    9 - Ostatní konstrukce a práce, bourání</t>
  </si>
  <si>
    <t xml:space="preserve">    997 - Přesun sutě</t>
  </si>
  <si>
    <t xml:space="preserve">    998 - Přesun hmot</t>
  </si>
  <si>
    <t>PSV - Práce a dodávky PSV</t>
  </si>
  <si>
    <t xml:space="preserve">    711 - Izolace proti vodě, vlhkosti a plynům</t>
  </si>
  <si>
    <t xml:space="preserve">    712 - Povlakové krytiny</t>
  </si>
  <si>
    <t xml:space="preserve">    713 - Izolace tepelné</t>
  </si>
  <si>
    <t xml:space="preserve">    762 - Konstrukce tesařské</t>
  </si>
  <si>
    <t xml:space="preserve">    763 - Konstrukce suché výstavby</t>
  </si>
  <si>
    <t xml:space="preserve">    764 - Konstrukce klempířské</t>
  </si>
  <si>
    <t xml:space="preserve">    766 - Konstrukce truhlářské</t>
  </si>
  <si>
    <t xml:space="preserve">    767 - Konstrukce zámečnické</t>
  </si>
  <si>
    <t xml:space="preserve">    771 - Podlahy z dlaždic</t>
  </si>
  <si>
    <t xml:space="preserve">    777 - Podlahy lité</t>
  </si>
  <si>
    <t xml:space="preserve">    781 - Dokončovací práce - obklady</t>
  </si>
  <si>
    <t xml:space="preserve">    782 - Dokončovací práce - obklady z kamene</t>
  </si>
  <si>
    <t xml:space="preserve">    783 - Dokončovací práce - nátěry</t>
  </si>
  <si>
    <t xml:space="preserve">    784 - Dokončovací práce - malby a tapety</t>
  </si>
  <si>
    <t>VRN - Vedlejší rozpočtové náklady</t>
  </si>
  <si>
    <t xml:space="preserve">    VRN3 - Zařízení staveniště</t>
  </si>
  <si>
    <t>2) Ostatní náklady</t>
  </si>
  <si>
    <t>ROZPOČET</t>
  </si>
  <si>
    <t>PČ</t>
  </si>
  <si>
    <t>Typ</t>
  </si>
  <si>
    <t>Popis</t>
  </si>
  <si>
    <t>MJ</t>
  </si>
  <si>
    <t>Množství</t>
  </si>
  <si>
    <t>J. materiál [CZK]</t>
  </si>
  <si>
    <t>J. montáž [CZK]</t>
  </si>
  <si>
    <t>Poznámka</t>
  </si>
  <si>
    <t>J.cena [CZK]</t>
  </si>
  <si>
    <t>Materiál celkem [CZK]</t>
  </si>
  <si>
    <t>Montáž celkem [CZK]</t>
  </si>
  <si>
    <t>J. Nh [h]</t>
  </si>
  <si>
    <t>Nh celkem [h]</t>
  </si>
  <si>
    <t>J. hmotnost_x000D_
[t]</t>
  </si>
  <si>
    <t>Hmotnost_x000D_
celkem [t]</t>
  </si>
  <si>
    <t>J. suť [t]</t>
  </si>
  <si>
    <t>Suť Celkem [t]</t>
  </si>
  <si>
    <t>ROZPOCET</t>
  </si>
  <si>
    <t>8</t>
  </si>
  <si>
    <t>K</t>
  </si>
  <si>
    <t>132201101</t>
  </si>
  <si>
    <t>Hloubení rýh š do 600 mm v hornině tř. 3 objemu do 100 m3</t>
  </si>
  <si>
    <t>m3</t>
  </si>
  <si>
    <t>4</t>
  </si>
  <si>
    <t>-1609060589</t>
  </si>
  <si>
    <t>(2,55+2,15+2,8+6,85+2*2,0)*0,4*0,85</t>
  </si>
  <si>
    <t>VV</t>
  </si>
  <si>
    <t>Součet</t>
  </si>
  <si>
    <t>132201201</t>
  </si>
  <si>
    <t>Hloubení rýh š do 2000 mm v hornině tř. 3 objemu do 100 m3</t>
  </si>
  <si>
    <t>-1898717451</t>
  </si>
  <si>
    <t>okolo objektu</t>
  </si>
  <si>
    <t>60*1,7</t>
  </si>
  <si>
    <t>šachta v objektu</t>
  </si>
  <si>
    <t>2,5*2,5*0,85</t>
  </si>
  <si>
    <t>7</t>
  </si>
  <si>
    <t>13221R</t>
  </si>
  <si>
    <t>Ruční dohloubení základové spáry dle projektu</t>
  </si>
  <si>
    <t>631560408</t>
  </si>
  <si>
    <t>hl. 300 mm</t>
  </si>
  <si>
    <t>(24,5*2+6,0*2)*0,25*0,3</t>
  </si>
  <si>
    <t>(2,55+2,15+2,8+6,85+2*2,0)*0,4*0,3</t>
  </si>
  <si>
    <t>2,2*2,4*0,3</t>
  </si>
  <si>
    <t>0,8*0,8*0,3</t>
  </si>
  <si>
    <t>9</t>
  </si>
  <si>
    <t>133201101</t>
  </si>
  <si>
    <t>Hloubení šachet v hornině tř. 3 objemu do 100 m3</t>
  </si>
  <si>
    <t>582628782</t>
  </si>
  <si>
    <t>1,2*2,2*2,4</t>
  </si>
  <si>
    <t>0,8*0,8*1,7*6</t>
  </si>
  <si>
    <t>219</t>
  </si>
  <si>
    <t>162701105</t>
  </si>
  <si>
    <t>Vodorovné přemístění do 10000 m výkopku/sypaniny z horniny tř. 1 až 4</t>
  </si>
  <si>
    <t>-1769149061</t>
  </si>
  <si>
    <t>(6,239+107,313+8,553+12,864)</t>
  </si>
  <si>
    <t>220</t>
  </si>
  <si>
    <t>171201201</t>
  </si>
  <si>
    <t>Uložení sypaniny na skládky</t>
  </si>
  <si>
    <t>1838379995</t>
  </si>
  <si>
    <t>221</t>
  </si>
  <si>
    <t>171201211</t>
  </si>
  <si>
    <t>Poplatek za uložení odpadu ze sypaniny na skládce (skládkovné)</t>
  </si>
  <si>
    <t>t</t>
  </si>
  <si>
    <t>1477597603</t>
  </si>
  <si>
    <t>(6,239+107,313+8,553+12,864)*1,7</t>
  </si>
  <si>
    <t>205</t>
  </si>
  <si>
    <t>1R1</t>
  </si>
  <si>
    <t>Sadové úpravy - sejmutí ornice tl. 150 mm, deponování na staveništi mimo stavební činnost, zhutění podkladu, navrácení ornice, zatravnění, výsev parkové traviny, úprava terénu, vyspádování dle dokumentace</t>
  </si>
  <si>
    <t>m2</t>
  </si>
  <si>
    <t>-1266393338</t>
  </si>
  <si>
    <t>435</t>
  </si>
  <si>
    <t>10</t>
  </si>
  <si>
    <t>271532212</t>
  </si>
  <si>
    <t>Podsyp pod základové konstrukce se zhutněním z hrubého kameniva frakce 16 až 32 mm</t>
  </si>
  <si>
    <t>1577643442</t>
  </si>
  <si>
    <t>(24,5*2+6,45*2)*0,25*0,15</t>
  </si>
  <si>
    <t>(2,55+2,15+2,8+6,85+2*2,0)*0,4*0,15</t>
  </si>
  <si>
    <t>2,2*2,4*0,15</t>
  </si>
  <si>
    <t>0,8*0,8*0,15*6</t>
  </si>
  <si>
    <t>14</t>
  </si>
  <si>
    <t>273313711</t>
  </si>
  <si>
    <t>Základové desky z betonu tř. C 20/25</t>
  </si>
  <si>
    <t>-1376716237</t>
  </si>
  <si>
    <t>tl. 200 mm</t>
  </si>
  <si>
    <t>(159,25-1,4*1,1)*0,2</t>
  </si>
  <si>
    <t>273362021</t>
  </si>
  <si>
    <t>Výztuž základových desek svařovanými sítěmi Kari</t>
  </si>
  <si>
    <t>500828392</t>
  </si>
  <si>
    <t>2* 8/150x150 - 6,97 kg/m2*2</t>
  </si>
  <si>
    <t>(159,25-1,4*1,1)*2*6,97*1,15/1000</t>
  </si>
  <si>
    <t>274313711</t>
  </si>
  <si>
    <t>Základové pásy z betonu tř. C 20/25</t>
  </si>
  <si>
    <t>1242705794</t>
  </si>
  <si>
    <t>Přibetonování pasu š. 200 mm h. 850 mm</t>
  </si>
  <si>
    <t>(24,5*2+6,0*2)*0,2*0,85</t>
  </si>
  <si>
    <t>Vnitřní pasy</t>
  </si>
  <si>
    <t>5</t>
  </si>
  <si>
    <t>274351215</t>
  </si>
  <si>
    <t>Zřízení bednění stěn základových pasů</t>
  </si>
  <si>
    <t>-169011861</t>
  </si>
  <si>
    <t>současně bednění desky</t>
  </si>
  <si>
    <t>61,88*1,1</t>
  </si>
  <si>
    <t>6</t>
  </si>
  <si>
    <t>274351216</t>
  </si>
  <si>
    <t>Odstranění bednění stěn základových pasů</t>
  </si>
  <si>
    <t>-223911292</t>
  </si>
  <si>
    <t>3</t>
  </si>
  <si>
    <t>274361821</t>
  </si>
  <si>
    <t>Výztuž základových pásů betonářskou ocelí 10 505 (R)</t>
  </si>
  <si>
    <t>1656002950</t>
  </si>
  <si>
    <t>11</t>
  </si>
  <si>
    <t>275313711</t>
  </si>
  <si>
    <t>Základové patky z betonu tř. C 20/25</t>
  </si>
  <si>
    <t>-1116404729</t>
  </si>
  <si>
    <t>0,8*0,8*1,5*6</t>
  </si>
  <si>
    <t>17</t>
  </si>
  <si>
    <t>-769296338</t>
  </si>
  <si>
    <t>18</t>
  </si>
  <si>
    <t>311113134</t>
  </si>
  <si>
    <t>293905630</t>
  </si>
  <si>
    <t>šachta</t>
  </si>
  <si>
    <t>2,4*2*0,95</t>
  </si>
  <si>
    <t>3111131R1</t>
  </si>
  <si>
    <t>Nosná zeď tl do 200 mm z hladkých tvárnic ztraceného bednění včetně výplně z betonu tř. C 20/25 XC1</t>
  </si>
  <si>
    <t>432707606</t>
  </si>
  <si>
    <t>3,25*(2,95+3,2+6,85+3,0+2,6*2+0,33)-(2*2,21+1,2*2,1+0,9*2,1+1,2*2,1+0,3*0,7*2)</t>
  </si>
  <si>
    <t>22</t>
  </si>
  <si>
    <t>3111131R2</t>
  </si>
  <si>
    <t>Nosná zeď tl do 300 mm z hladkých tvárnic ztraceného bednění včetně výplně z betonu tř. C 20/25 XC1</t>
  </si>
  <si>
    <t>10871272</t>
  </si>
  <si>
    <t>obvodové zdivo</t>
  </si>
  <si>
    <t>2,25*(23,8*2+5,2*2)</t>
  </si>
  <si>
    <t>23</t>
  </si>
  <si>
    <t>Výztuž nosných zdí betonářskou ocelí 10 505</t>
  </si>
  <si>
    <t>624960290</t>
  </si>
  <si>
    <t>129</t>
  </si>
  <si>
    <t>342271212</t>
  </si>
  <si>
    <t>Příčky tl 140 mm z cihel betonových na MC 15</t>
  </si>
  <si>
    <t>667895299</t>
  </si>
  <si>
    <t>(1,34*2+0,9*2)*0,85</t>
  </si>
  <si>
    <t>25</t>
  </si>
  <si>
    <t>3422712R</t>
  </si>
  <si>
    <t>Příčky tl 75 mm z cihel betonových na MC 15</t>
  </si>
  <si>
    <t>688207447</t>
  </si>
  <si>
    <t>2,245*1,4</t>
  </si>
  <si>
    <t>27</t>
  </si>
  <si>
    <t>342272323</t>
  </si>
  <si>
    <t>Příčky tl 100 mm z pórobetonových přesných hladkých příčkovek objemové hmotnosti 500 kg/m3</t>
  </si>
  <si>
    <t>778804042</t>
  </si>
  <si>
    <t>0,65*2,25*2+1,35*2,25</t>
  </si>
  <si>
    <t>26</t>
  </si>
  <si>
    <t>342272523</t>
  </si>
  <si>
    <t>Příčky tl 150 mm z pórobetonových přesných hladkých příčkovek objemové hmotnosti 500 kg/m3</t>
  </si>
  <si>
    <t>-661730513</t>
  </si>
  <si>
    <t>2,7*3,53-0,9*2,1</t>
  </si>
  <si>
    <t>2,35*3,53</t>
  </si>
  <si>
    <t>1,6*2,25+2,1*2,25+2,2*2,25</t>
  </si>
  <si>
    <t>59</t>
  </si>
  <si>
    <t>34532151R</t>
  </si>
  <si>
    <t>Zídky atikové ze ŽB tř. C 20/25</t>
  </si>
  <si>
    <t>457628991</t>
  </si>
  <si>
    <t>(2*25,02+2*6,52)*0,5*0,15</t>
  </si>
  <si>
    <t>60</t>
  </si>
  <si>
    <t>34535110R1</t>
  </si>
  <si>
    <t>Zřízení bednění zídek atikových</t>
  </si>
  <si>
    <t>-1310132832</t>
  </si>
  <si>
    <t>(2*25,02+2*6,52)*0,5*2</t>
  </si>
  <si>
    <t>61</t>
  </si>
  <si>
    <t>34535110R2</t>
  </si>
  <si>
    <t>Odstranění bednění zídek atikových</t>
  </si>
  <si>
    <t>-58621060</t>
  </si>
  <si>
    <t>62</t>
  </si>
  <si>
    <t>345361821</t>
  </si>
  <si>
    <t>Výztuž zídek atikových, parapetních, schodišťových a zábradelních betonářskou ocelí 10 505</t>
  </si>
  <si>
    <t>-1640300535</t>
  </si>
  <si>
    <t>35</t>
  </si>
  <si>
    <t>411321515</t>
  </si>
  <si>
    <t>Stropy deskové ze ŽB tř. C 20/25 XC1</t>
  </si>
  <si>
    <t>-1710619106</t>
  </si>
  <si>
    <t>Deska</t>
  </si>
  <si>
    <t>24,9*6,92*0,25-1,2*1,2*3*0,25</t>
  </si>
  <si>
    <t>Konzola</t>
  </si>
  <si>
    <t>2,64*15,455*0,15</t>
  </si>
  <si>
    <t>1,4*2,6*0,12-0,6*0,9*0,12</t>
  </si>
  <si>
    <t>36</t>
  </si>
  <si>
    <t>411351101</t>
  </si>
  <si>
    <t>Zřízení bednění stropů deskových</t>
  </si>
  <si>
    <t>-58973636</t>
  </si>
  <si>
    <t>24,9*6,92*1,2</t>
  </si>
  <si>
    <t>2,64*15,455*1,2</t>
  </si>
  <si>
    <t>1,4*2,6</t>
  </si>
  <si>
    <t>37</t>
  </si>
  <si>
    <t>411351102</t>
  </si>
  <si>
    <t>Odstranění bednění stropů deskových</t>
  </si>
  <si>
    <t>1799784754</t>
  </si>
  <si>
    <t>38</t>
  </si>
  <si>
    <t>411354R1</t>
  </si>
  <si>
    <t>Zřízení podpěrné konstrukce stropů v do 4 m stropní deska</t>
  </si>
  <si>
    <t>-13681218</t>
  </si>
  <si>
    <t>24,9*6,92</t>
  </si>
  <si>
    <t>2,64*15,455</t>
  </si>
  <si>
    <t>39</t>
  </si>
  <si>
    <t>411354R2</t>
  </si>
  <si>
    <t>Odstranění podpěrné konstrukce stropů v do 4 m stropní deska</t>
  </si>
  <si>
    <t>595159422</t>
  </si>
  <si>
    <t>33</t>
  </si>
  <si>
    <t>41135R2</t>
  </si>
  <si>
    <t>Odstranění podpěrné konstrukce bednění věnce</t>
  </si>
  <si>
    <t>60245180</t>
  </si>
  <si>
    <t>(23,8*2+5,2*2)*0,5</t>
  </si>
  <si>
    <t>40</t>
  </si>
  <si>
    <t>-1493208453</t>
  </si>
  <si>
    <t>32</t>
  </si>
  <si>
    <t>4113R1</t>
  </si>
  <si>
    <t>Zřízení podpěrné konstrukce bednění vence</t>
  </si>
  <si>
    <t>-2096070273</t>
  </si>
  <si>
    <t>28</t>
  </si>
  <si>
    <t>417321515</t>
  </si>
  <si>
    <t>Ztužující pásy a věnce ze ŽB tř. C 25/30</t>
  </si>
  <si>
    <t>1160281801</t>
  </si>
  <si>
    <t>(23,8*2+5,2*2)*0,3*(0,18+0,35)</t>
  </si>
  <si>
    <t>(2,85*2+7,08+3,0+3,3+3,0+2,35)*0,2*0,5</t>
  </si>
  <si>
    <t>29</t>
  </si>
  <si>
    <t>417361821</t>
  </si>
  <si>
    <t>Výztuž ztužujících pásů a věnců betonářskou ocelí 10 505</t>
  </si>
  <si>
    <t>12</t>
  </si>
  <si>
    <t>451315124</t>
  </si>
  <si>
    <t>Podkladní nebo výplňová vrstva z betonu C 12/15 tl do 150 mm</t>
  </si>
  <si>
    <t>82112800</t>
  </si>
  <si>
    <t>Stabilizační beton pod základovou desku</t>
  </si>
  <si>
    <t>41,81+3,375+11,7+4+36,5+0,7*2</t>
  </si>
  <si>
    <t>13</t>
  </si>
  <si>
    <t>-1898348452</t>
  </si>
  <si>
    <t>0,9*(62+4)</t>
  </si>
  <si>
    <t>16</t>
  </si>
  <si>
    <t>452311141</t>
  </si>
  <si>
    <t>Podkladní desky z betonu prostého tř. C 16/20 otevřený výkop</t>
  </si>
  <si>
    <t>1550929726</t>
  </si>
  <si>
    <t>tl. 150 mm (šachta)</t>
  </si>
  <si>
    <t>2,4*2,2*0,15</t>
  </si>
  <si>
    <t>236</t>
  </si>
  <si>
    <t>599141R</t>
  </si>
  <si>
    <t>Vyplnění spár živičnou zálivkou</t>
  </si>
  <si>
    <t>m</t>
  </si>
  <si>
    <t>-1645997241</t>
  </si>
  <si>
    <t>(57,5+2,435)</t>
  </si>
  <si>
    <t>235</t>
  </si>
  <si>
    <t>5R</t>
  </si>
  <si>
    <t>Doplnění pásu asfaltové komunikace kompletní zhotovení konstrukce po štěrky, beton a asfalty</t>
  </si>
  <si>
    <t>-978896477</t>
  </si>
  <si>
    <t>(57,5+2,435)*0,5</t>
  </si>
  <si>
    <t>237</t>
  </si>
  <si>
    <t>5R2</t>
  </si>
  <si>
    <t xml:space="preserve">Nová zpevněná plocha z kamenných žulových kostek, kompletní skladba </t>
  </si>
  <si>
    <t>-1398547375</t>
  </si>
  <si>
    <t>253</t>
  </si>
  <si>
    <t>241</t>
  </si>
  <si>
    <t>5R2.1</t>
  </si>
  <si>
    <t>Mlatová cesta vč. obrubníku</t>
  </si>
  <si>
    <t>1665438874</t>
  </si>
  <si>
    <t>238</t>
  </si>
  <si>
    <t>5R3</t>
  </si>
  <si>
    <t>Obrubník z plechu tl. 5 mm, výšky 150 mm, s navařenými trny, uložen do betonového lože</t>
  </si>
  <si>
    <t>-1637818994</t>
  </si>
  <si>
    <t>468</t>
  </si>
  <si>
    <t>138</t>
  </si>
  <si>
    <t>612321121</t>
  </si>
  <si>
    <t>Vápenocementová omítka hladká jednovrstvá vnitřních stěn nanášená ručně</t>
  </si>
  <si>
    <t>1871235480</t>
  </si>
  <si>
    <t>(2,66+58,203*2+130,5+3,808*2+3,143*2)</t>
  </si>
  <si>
    <t>(23,8*2+5,2*2)*(0,18+0,35)*2</t>
  </si>
  <si>
    <t>(2,85*2+7,08+3+3,3+3+2,35)*0,5*2</t>
  </si>
  <si>
    <t>139</t>
  </si>
  <si>
    <t>61232R</t>
  </si>
  <si>
    <t xml:space="preserve">Omítka vhodná pro porobetonové tvárnice </t>
  </si>
  <si>
    <t>624414295</t>
  </si>
  <si>
    <t>(5,963+29,212)*2</t>
  </si>
  <si>
    <t>187</t>
  </si>
  <si>
    <t>621211021</t>
  </si>
  <si>
    <t>Montáž kontaktního zateplení vnějších podhledů z polystyrénových desek tl do 120 mm</t>
  </si>
  <si>
    <t>-1148118309</t>
  </si>
  <si>
    <t>0,61*(25,02*2+7,02*2)</t>
  </si>
  <si>
    <t>188</t>
  </si>
  <si>
    <t>M</t>
  </si>
  <si>
    <t>283764M2</t>
  </si>
  <si>
    <t>deska z extrudovaného polystyrénu 100 mm</t>
  </si>
  <si>
    <t>2054214232</t>
  </si>
  <si>
    <t>0,61*(25,02*2+7,02*2)*1,1</t>
  </si>
  <si>
    <t>189</t>
  </si>
  <si>
    <t>621251101</t>
  </si>
  <si>
    <t>Příplatek k cenám kontaktního zateplení podhledů za použití tepelněizolačních zátek z polystyrenu</t>
  </si>
  <si>
    <t>-1635417076</t>
  </si>
  <si>
    <t>190</t>
  </si>
  <si>
    <t>621531011</t>
  </si>
  <si>
    <t>Tenkovrstvá silikonová zrnitá omítka tl. 1,5 mm včetně penetrace vnějších podhledů</t>
  </si>
  <si>
    <t>1738166564</t>
  </si>
  <si>
    <t>185</t>
  </si>
  <si>
    <t>622211011</t>
  </si>
  <si>
    <t>Montáž kontaktního zateplení vnějších stěn z polystyrénových desek tl do 80 mm</t>
  </si>
  <si>
    <t>2131473141</t>
  </si>
  <si>
    <t>Atika</t>
  </si>
  <si>
    <t>0,56*62,2+48,8*0,8+0,67*15,5</t>
  </si>
  <si>
    <t>základy</t>
  </si>
  <si>
    <t>1,1*62</t>
  </si>
  <si>
    <t>186</t>
  </si>
  <si>
    <t>283763M</t>
  </si>
  <si>
    <t>deska z extrudovaného polystyrénu 50 mm</t>
  </si>
  <si>
    <t>1453379384</t>
  </si>
  <si>
    <t>(0,56*62,2+48,8*0,8+0,67*15,5)*1,1</t>
  </si>
  <si>
    <t>1,1*62*1,1</t>
  </si>
  <si>
    <t>117</t>
  </si>
  <si>
    <t>622211031</t>
  </si>
  <si>
    <t>Montáž kontaktního zateplení vnějších stěn z polystyrénových desek tl do 160 mm</t>
  </si>
  <si>
    <t>-316437311</t>
  </si>
  <si>
    <t>59,2*(3,55-0,75)-3,0*2,3</t>
  </si>
  <si>
    <t>118</t>
  </si>
  <si>
    <t>2837642M</t>
  </si>
  <si>
    <t>deska z extrudovaného polystyrénu 160 mm</t>
  </si>
  <si>
    <t>50702460</t>
  </si>
  <si>
    <t>(59,2*(3,55-0,75)-3,0*2,3)*1,1</t>
  </si>
  <si>
    <t>119</t>
  </si>
  <si>
    <t>622251101</t>
  </si>
  <si>
    <t>Příplatek k cenám kontaktního zateplení stěn za použití tepelněizolačních zátek z polystyrenu</t>
  </si>
  <si>
    <t>-1773286385</t>
  </si>
  <si>
    <t>121</t>
  </si>
  <si>
    <t>622531011</t>
  </si>
  <si>
    <t>Tenkovrstvá silikonová zrnitá omítka tl. 1,5 mm včetně penetrace vnějších stěn</t>
  </si>
  <si>
    <t>474880092</t>
  </si>
  <si>
    <t>odpočet kamenný obklad</t>
  </si>
  <si>
    <t>-(37+14,9+6+6+1,4+1,2+6,13)</t>
  </si>
  <si>
    <t>atika</t>
  </si>
  <si>
    <t>48,8*0,8+0,67*15,5</t>
  </si>
  <si>
    <t>70</t>
  </si>
  <si>
    <t>63131111R</t>
  </si>
  <si>
    <t>Mazanina tl do 80 mm z betonu prostého bez zvýšených nároků na prostředí tř. C 25/30 včetně dilatací dle projektu</t>
  </si>
  <si>
    <t>1428759246</t>
  </si>
  <si>
    <t>(14,67+4,67+45,45+4,73+39,61+3,61)*0,07*1,05</t>
  </si>
  <si>
    <t>239</t>
  </si>
  <si>
    <t>637211R1</t>
  </si>
  <si>
    <t>Okapový chodník z betonových dlaždic tl 50 mm na MC 10 celá skladba</t>
  </si>
  <si>
    <t>-64075470</t>
  </si>
  <si>
    <t>26*0,5</t>
  </si>
  <si>
    <t>240</t>
  </si>
  <si>
    <t>637211R2</t>
  </si>
  <si>
    <t>Okapový chodník z kamenné dlažby tl 50 mm na MC 10 celá skladba</t>
  </si>
  <si>
    <t>-303275899</t>
  </si>
  <si>
    <t>40,4*0,5</t>
  </si>
  <si>
    <t>86</t>
  </si>
  <si>
    <t>642R1</t>
  </si>
  <si>
    <t>D+M Zárubeň pro dveře T1 kovová, včetně povrchové úpravy dle projektu</t>
  </si>
  <si>
    <t>kus</t>
  </si>
  <si>
    <t>-1320928080</t>
  </si>
  <si>
    <t>87</t>
  </si>
  <si>
    <t>642R2</t>
  </si>
  <si>
    <t>D+M Zárubeň pro dveře T2 kovová, včetně povrchové úpravy dle projektu</t>
  </si>
  <si>
    <t>-1294622449</t>
  </si>
  <si>
    <t>88</t>
  </si>
  <si>
    <t>642R3</t>
  </si>
  <si>
    <t>D+M Zárubeň pro dveře T3 atypická plechová, včetně povrchové úpravy dle projektu</t>
  </si>
  <si>
    <t>1846843255</t>
  </si>
  <si>
    <t>234</t>
  </si>
  <si>
    <t>6R1</t>
  </si>
  <si>
    <t>Povrchová úprava podhledu přístřešku dle dokumentace vč. probarvení</t>
  </si>
  <si>
    <t>1890278594</t>
  </si>
  <si>
    <t>53+20,8*0,15</t>
  </si>
  <si>
    <t>133</t>
  </si>
  <si>
    <t>8995111R</t>
  </si>
  <si>
    <t>Stupadla do šachet vidlicová osazovaná při zdění</t>
  </si>
  <si>
    <t>1096454597</t>
  </si>
  <si>
    <t>134</t>
  </si>
  <si>
    <t>552M1</t>
  </si>
  <si>
    <t>stupadlo ocelové do kanalizační šachty vč. montážního materiálu</t>
  </si>
  <si>
    <t>-64554452</t>
  </si>
  <si>
    <t>226</t>
  </si>
  <si>
    <t>94121R1</t>
  </si>
  <si>
    <t>Montáž lešení fasádní</t>
  </si>
  <si>
    <t>-1069908805</t>
  </si>
  <si>
    <t>70*4,2</t>
  </si>
  <si>
    <t>227</t>
  </si>
  <si>
    <t>941211R2</t>
  </si>
  <si>
    <t>Příplatek k lešení fasádnímu za první a ZKD den použití</t>
  </si>
  <si>
    <t>1482269344</t>
  </si>
  <si>
    <t>70*4,2*120</t>
  </si>
  <si>
    <t>228</t>
  </si>
  <si>
    <t>941211R3</t>
  </si>
  <si>
    <t>Demontáž lešení fasádního</t>
  </si>
  <si>
    <t>-786789068</t>
  </si>
  <si>
    <t>225</t>
  </si>
  <si>
    <t>949101111</t>
  </si>
  <si>
    <t>Lešení pomocné pro objekty pozemních staveb s lešeňovou podlahou v do 1,9 m zatížení do 150 kg/m2</t>
  </si>
  <si>
    <t>325598849</t>
  </si>
  <si>
    <t>160*3</t>
  </si>
  <si>
    <t>131</t>
  </si>
  <si>
    <t>953941210</t>
  </si>
  <si>
    <t>Osazování kovových poklopů s rámy pl do 1 m2</t>
  </si>
  <si>
    <t>-1234296511</t>
  </si>
  <si>
    <t>132</t>
  </si>
  <si>
    <t>552M</t>
  </si>
  <si>
    <t>poklop žárový pozink 600x900 mm plechový s rámem, uzamykatelný</t>
  </si>
  <si>
    <t>-2123523778</t>
  </si>
  <si>
    <t>9771311R</t>
  </si>
  <si>
    <t>Vrty do prostého betonu pro osazení spřahovací výztuže R 20 včetně výplně spřahovacím tmelem</t>
  </si>
  <si>
    <t>-1581950799</t>
  </si>
  <si>
    <t>8 ks / m2</t>
  </si>
  <si>
    <t>(24*2+6,0*2)*0,85*8</t>
  </si>
  <si>
    <t>30</t>
  </si>
  <si>
    <t>985675111</t>
  </si>
  <si>
    <t>Bednění ztužujících věnců - zřízení</t>
  </si>
  <si>
    <t>-1335513100</t>
  </si>
  <si>
    <t>(23,8*2+5,2*2)*(0,18+0,35)*2+(23,8*2+5,2*2)*0,3</t>
  </si>
  <si>
    <t>(2,85*2+7,08+3,0+3,3+3,0+2,35)*0,5*2</t>
  </si>
  <si>
    <t>31</t>
  </si>
  <si>
    <t>985675121</t>
  </si>
  <si>
    <t>Bednění ztužujících věnců - odstranění</t>
  </si>
  <si>
    <t>-1494637156</t>
  </si>
  <si>
    <t>89</t>
  </si>
  <si>
    <t>9R1</t>
  </si>
  <si>
    <t>SP/1 D+M systémové dělící polopříčky na 7 WC kabin, povrch omyvatelný, eloxovaný hliník, více informací viz dokumentace</t>
  </si>
  <si>
    <t>kpl</t>
  </si>
  <si>
    <t>-1421580578</t>
  </si>
  <si>
    <t>90</t>
  </si>
  <si>
    <t>9R2</t>
  </si>
  <si>
    <t>SP/2 D+M systémové dělící polopříčky na 5 WC kabin (4x standardní, 1x rozšířená), povrch omyvatelný, eloxovaný hliník, více informací viz dokumentace</t>
  </si>
  <si>
    <t>1574133921</t>
  </si>
  <si>
    <t>173</t>
  </si>
  <si>
    <t>9R2.1</t>
  </si>
  <si>
    <t>D+M přenosný hasící přístroj práškový s náplní 6 kg prášku ABC a s hasícími schopnostmi 21A+183B+C</t>
  </si>
  <si>
    <t>-1381162264</t>
  </si>
  <si>
    <t>více dle dokumentace</t>
  </si>
  <si>
    <t>174</t>
  </si>
  <si>
    <t>9R21</t>
  </si>
  <si>
    <t>D+M Bezpečnostní barvy a značky - dle normových požadavků, zejména informace o uložení hasicích přístrojů, ovládání technivkých zařízení, dalších nebezpečí, vyznačena bude úniková cesta, směr a smysl úniku, pomocí tabulek , piktogr., více dle dokumentace</t>
  </si>
  <si>
    <t>-1637230816</t>
  </si>
  <si>
    <t>91</t>
  </si>
  <si>
    <t>9R3</t>
  </si>
  <si>
    <t>SP/3 D+M systémové dělící polopříčky na 4 WC kabiny , povrch omyvatelný, eloxovaný hliník, více informací viz dokumentace</t>
  </si>
  <si>
    <t>-1516278361</t>
  </si>
  <si>
    <t>92</t>
  </si>
  <si>
    <t>9R4</t>
  </si>
  <si>
    <t>MR1 - mycí rampa se zapuštěnými umyvadly - 1 sest. - masivní konstrukce se zapuštěnými 4 ks umyvadel 3,6x0,6 m horní deska, 3,6x0,3 boční deska, výška 0,8 m - umělý kámen, bílá barva, včetně ocelové podpěrné kce žár. pozink. kotvené, více dle dokumentace</t>
  </si>
  <si>
    <t>-565793109</t>
  </si>
  <si>
    <t>93</t>
  </si>
  <si>
    <t>9R5</t>
  </si>
  <si>
    <t>MR2 - mycí rampa se zapuštěnými umyvadly - 1 sest. - masivní konstrukce se zapuštěnými 3 ks umyvadel 2,3x0,6 m horní deska, 2,3x0,3 boční deska, výška 0,8 m - umělý kámen, bílá barva, včetně ocelové podpěrné kce žár. pozink. kotvené, více dle dokumentace</t>
  </si>
  <si>
    <t>-9229575</t>
  </si>
  <si>
    <t>94</t>
  </si>
  <si>
    <t>9R6</t>
  </si>
  <si>
    <t>MR3 - mycí rampa se zapuštěnými umyvadly - 1 sest. - masivní konstrukce se zapuštěnými 6 ks umyvadel 5,0x0,6 m horní deska, 5,0x0,3 boční deska, výška 0,8 m - umělý kámen, bílá barva, včetně ocelové podpěrné kce žár. pozink. kotvené, více dle dokumentace</t>
  </si>
  <si>
    <t>-763086540</t>
  </si>
  <si>
    <t>95</t>
  </si>
  <si>
    <t>9R7</t>
  </si>
  <si>
    <t>PP4 - Přebalovací pult se zapuštěným umyvadlem - 1 sest. - 2,3x0,6 m horní deska, 2,4x0,3 boční deska, výška 0,8 m, umělý kámen, oranžová barva, včetně ocelové podpěrné kce žár. pozink. kotvené, více dle dokumentace</t>
  </si>
  <si>
    <t>537848309</t>
  </si>
  <si>
    <t>140</t>
  </si>
  <si>
    <t>9R8</t>
  </si>
  <si>
    <t>D+M Přípomoce pro profese</t>
  </si>
  <si>
    <t>449426006</t>
  </si>
  <si>
    <t>161</t>
  </si>
  <si>
    <t>9R9</t>
  </si>
  <si>
    <t>D+M Zrcadla lepená na stěnu 2400x900 mm, 2x1800x900 mm, 2x2500x900 mm</t>
  </si>
  <si>
    <t>1029746545</t>
  </si>
  <si>
    <t>162</t>
  </si>
  <si>
    <t>9R10</t>
  </si>
  <si>
    <t>D+M Zrcadlo sklopné - invalidé</t>
  </si>
  <si>
    <t>1906978772</t>
  </si>
  <si>
    <t>163</t>
  </si>
  <si>
    <t>9R11</t>
  </si>
  <si>
    <t>D+M Koš na odpadky velký</t>
  </si>
  <si>
    <t>-741181584</t>
  </si>
  <si>
    <t>164</t>
  </si>
  <si>
    <t>9R12</t>
  </si>
  <si>
    <t>D+M Koš na odpadky malý (kabinky dámské)</t>
  </si>
  <si>
    <t>1470975594</t>
  </si>
  <si>
    <t>165</t>
  </si>
  <si>
    <t>9R13</t>
  </si>
  <si>
    <t>D+M Koš na pleny</t>
  </si>
  <si>
    <t>-1553105364</t>
  </si>
  <si>
    <t>166</t>
  </si>
  <si>
    <t>9R14</t>
  </si>
  <si>
    <t>D+M Závěsné štětky kov</t>
  </si>
  <si>
    <t>-379712584</t>
  </si>
  <si>
    <t>167</t>
  </si>
  <si>
    <t>9R15</t>
  </si>
  <si>
    <t>D+M Držák toaletního papíru</t>
  </si>
  <si>
    <t>1112331860</t>
  </si>
  <si>
    <t>168</t>
  </si>
  <si>
    <t>9R16</t>
  </si>
  <si>
    <t>D+M Stojan na papír a štětku - invalidní WC</t>
  </si>
  <si>
    <t>-1657582416</t>
  </si>
  <si>
    <t>169</t>
  </si>
  <si>
    <t>9R17</t>
  </si>
  <si>
    <t>D+M Dávkovač tekutého mýdla</t>
  </si>
  <si>
    <t>2125279668</t>
  </si>
  <si>
    <t>170</t>
  </si>
  <si>
    <t>9R18</t>
  </si>
  <si>
    <t>D+M Bezdotykový vysoušeč rukou tryskový</t>
  </si>
  <si>
    <t>1310191121</t>
  </si>
  <si>
    <t>171</t>
  </si>
  <si>
    <t>9R19</t>
  </si>
  <si>
    <t>D+M Označení dveří orientačními tabulkami dle výběru investora - 1x vchodové dveře do objektu, 1x dveře WC ženy, 1x WC muži, 1x úklidová místnost, 1x přebalovací místnost, 1x invalidní WC</t>
  </si>
  <si>
    <t>-861079128</t>
  </si>
  <si>
    <t>172</t>
  </si>
  <si>
    <t>9R20</t>
  </si>
  <si>
    <t>D+M nerez věšáky na odložení oděvu - dvojháčky do WC kabin a přebalovací místnosti - kotvené do stěn kabin a do zdiva</t>
  </si>
  <si>
    <t>333223059</t>
  </si>
  <si>
    <t>230</t>
  </si>
  <si>
    <t>9R21.1</t>
  </si>
  <si>
    <t>D+M Květinový kontejner - KK 2 kusy - vč. výkopu, bet.zákl. šířky 300 mm, hl. 400 mm, konstrukce kontejneru C20/25, vyztuženo kari sítí 8/150x150,1,0x1,0m, h. 0,41 m nad UT, beze dna, tl. stěn 0,075 m, obloženo kostkami viz dlažby, více dle dokumentace</t>
  </si>
  <si>
    <t>-1659176789</t>
  </si>
  <si>
    <t>222</t>
  </si>
  <si>
    <t>997013501</t>
  </si>
  <si>
    <t>Odvoz suti a vybouraných hmot na skládku nebo meziskládku do 1 km se složením</t>
  </si>
  <si>
    <t>-2066202859</t>
  </si>
  <si>
    <t>223</t>
  </si>
  <si>
    <t>99701350R</t>
  </si>
  <si>
    <t>Příplatek k odvozu suti a vybouraných hmot na skládku za dalších 10 km</t>
  </si>
  <si>
    <t>-434256330</t>
  </si>
  <si>
    <t>224</t>
  </si>
  <si>
    <t>997013831</t>
  </si>
  <si>
    <t>Poplatek za uložení stavebního směsného odpadu na skládce (skládkovné)</t>
  </si>
  <si>
    <t>632718863</t>
  </si>
  <si>
    <t>218</t>
  </si>
  <si>
    <t>998011002</t>
  </si>
  <si>
    <t>Přesun hmot pro budovy zděné v do 12 m</t>
  </si>
  <si>
    <t>-316198300</t>
  </si>
  <si>
    <t>128</t>
  </si>
  <si>
    <t>711111002</t>
  </si>
  <si>
    <t>Provedení izolace proti zemní vlhkosti vodorovné za studena lakem asfaltovým</t>
  </si>
  <si>
    <t>-44908237</t>
  </si>
  <si>
    <t>160*1,15</t>
  </si>
  <si>
    <t>0,9*1,2</t>
  </si>
  <si>
    <t>124</t>
  </si>
  <si>
    <t>111631500</t>
  </si>
  <si>
    <t>lak asfaltový ALP/9 (MJ t) bal 9 kg</t>
  </si>
  <si>
    <t>-575605792</t>
  </si>
  <si>
    <t>160*1,15*0,00030</t>
  </si>
  <si>
    <t>0,9*1,2*0,00030</t>
  </si>
  <si>
    <t>65</t>
  </si>
  <si>
    <t>711111012</t>
  </si>
  <si>
    <t>Provedení izolace proti zemní vlhkosti vodorovné za studena nátěrem tekutou lepenkou</t>
  </si>
  <si>
    <t>-989407055</t>
  </si>
  <si>
    <t>(14,67+4,67+45,45+4,73+39,61+3,61)*2</t>
  </si>
  <si>
    <t>66</t>
  </si>
  <si>
    <t>2455M1</t>
  </si>
  <si>
    <t>hydroizolace - stěrka celoplošná např. MAPEI</t>
  </si>
  <si>
    <t>kg</t>
  </si>
  <si>
    <t>-1094272707</t>
  </si>
  <si>
    <t>1,5 kg na m2 a vrstvu / 2 vrstvy</t>
  </si>
  <si>
    <t>(14,67+4,67+45,45+4,73+39,61+3,61)*1,5*2</t>
  </si>
  <si>
    <t>126</t>
  </si>
  <si>
    <t>711112002</t>
  </si>
  <si>
    <t>Provedení izolace proti zemní vlhkosti svislé za studena lakem asfaltovým</t>
  </si>
  <si>
    <t>-491485707</t>
  </si>
  <si>
    <t>plocha</t>
  </si>
  <si>
    <t>(2*24,5+2*6,46)*0,9</t>
  </si>
  <si>
    <t>4,2*1,13</t>
  </si>
  <si>
    <t>127</t>
  </si>
  <si>
    <t>11163150R</t>
  </si>
  <si>
    <t>lak asfaltový ALP/9 (MJ kg) bal 9 kg</t>
  </si>
  <si>
    <t>693355765</t>
  </si>
  <si>
    <t>(2*24,5+2*6,46)*0,9*0,3</t>
  </si>
  <si>
    <t>4,2*1,13*0,4</t>
  </si>
  <si>
    <t>67</t>
  </si>
  <si>
    <t>711112012</t>
  </si>
  <si>
    <t>Provedení izolace proti zemní vlhkosti svislé za studena nátěrem tekutou lepenkou</t>
  </si>
  <si>
    <t>625256131</t>
  </si>
  <si>
    <t>(15,55+8,55+33,5+3+8,9+41,1+8,9-1,2*2-0,9-0,9*2-1,5-0,9-1,2-0,9-1,2-0,9)*0,3*2</t>
  </si>
  <si>
    <t>68</t>
  </si>
  <si>
    <t>337043166</t>
  </si>
  <si>
    <t>(15,55+8,55+33,5+3+8,9+41,1+8,9-1,2*2-0,9-0,9*2-1,5-0,9-1,2-0,9-1,2-0,9)*0,3*2*1,5</t>
  </si>
  <si>
    <t>75</t>
  </si>
  <si>
    <t>711141559</t>
  </si>
  <si>
    <t>Provedení izolace proti zemní vlhkosti pásy přitavením vodorovné NAIP</t>
  </si>
  <si>
    <t>2004797848</t>
  </si>
  <si>
    <t>160*1,15*2</t>
  </si>
  <si>
    <t>0,9*1,2*2</t>
  </si>
  <si>
    <t>76</t>
  </si>
  <si>
    <t>628321M</t>
  </si>
  <si>
    <t>souvrství pásů asfaltov. modifikovaných 2x5 mm (dle projektu)</t>
  </si>
  <si>
    <t>-1123783006</t>
  </si>
  <si>
    <t>160*1,15*1,15</t>
  </si>
  <si>
    <t>0,9*1,2*1,15</t>
  </si>
  <si>
    <t>69</t>
  </si>
  <si>
    <t>711R1</t>
  </si>
  <si>
    <t>Vyztužení rohů sklotextilní síťovinou</t>
  </si>
  <si>
    <t>-2133361392</t>
  </si>
  <si>
    <t>(15,55+8,55+33,5+3+8,9+41,1+8,9-1,2*2-0,9-0,9*2-1,5-0,9-1,2-0,9-1,2-0,9)</t>
  </si>
  <si>
    <t>79</t>
  </si>
  <si>
    <t>711142559</t>
  </si>
  <si>
    <t>Provedení izolace proti zemní vlhkosti pásy přitavením svislé NAIP</t>
  </si>
  <si>
    <t>1224240096</t>
  </si>
  <si>
    <t>2 vrstvy</t>
  </si>
  <si>
    <t>(2*24,5+2*6,46)*0,9*2</t>
  </si>
  <si>
    <t>4,2*1,13*2</t>
  </si>
  <si>
    <t>78</t>
  </si>
  <si>
    <t>-1240531422</t>
  </si>
  <si>
    <t>(2*24,5+2*6,46)*0,9*1,15</t>
  </si>
  <si>
    <t>4,2*1,13*1,15</t>
  </si>
  <si>
    <t>206</t>
  </si>
  <si>
    <t>998711202</t>
  </si>
  <si>
    <t>Přesun hmot procentní pro izolace proti vodě, vlhkosti a plynům v objektech v do 12 m</t>
  </si>
  <si>
    <t>%</t>
  </si>
  <si>
    <t>1500080988</t>
  </si>
  <si>
    <t>55</t>
  </si>
  <si>
    <t>712311101</t>
  </si>
  <si>
    <t>Provedení povlakové krytiny střech do 10° za studena lakem penetračním nebo asfaltovým</t>
  </si>
  <si>
    <t>-1444103827</t>
  </si>
  <si>
    <t>Odměřeno z dwg</t>
  </si>
  <si>
    <t>(160-1,5*1,5*3)/0,999391</t>
  </si>
  <si>
    <t>vytažení na atiku</t>
  </si>
  <si>
    <t>62,1*0,65</t>
  </si>
  <si>
    <t>vytažení na světlíky</t>
  </si>
  <si>
    <t>(1,5*4*3*1,1)</t>
  </si>
  <si>
    <t>56</t>
  </si>
  <si>
    <t>-1996421080</t>
  </si>
  <si>
    <t>(160-1,5*1,5*3)/0,999391*0,00030</t>
  </si>
  <si>
    <t>62,1*0,65*0,00030</t>
  </si>
  <si>
    <t>(1,5*4*3*1,1)*0,00030</t>
  </si>
  <si>
    <t>57</t>
  </si>
  <si>
    <t>712341559</t>
  </si>
  <si>
    <t>Provedení povlakové krytiny střech do 10° pásy NAIP přitavením v plné ploše</t>
  </si>
  <si>
    <t>1663374560</t>
  </si>
  <si>
    <t>58</t>
  </si>
  <si>
    <t>628M1</t>
  </si>
  <si>
    <t>pás těžký asfaltovaný modifikovaný SBS tl. 5 mm</t>
  </si>
  <si>
    <t>-2024428770</t>
  </si>
  <si>
    <t>(160-1,5*1,5*3)/0,999391*1,15</t>
  </si>
  <si>
    <t>62,1*0,65*1,15</t>
  </si>
  <si>
    <t>(1,5*4*3*1,1)*1,15</t>
  </si>
  <si>
    <t>177</t>
  </si>
  <si>
    <t>772742689</t>
  </si>
  <si>
    <t>IV.</t>
  </si>
  <si>
    <t>2,605*15,3/0,998630*1,15</t>
  </si>
  <si>
    <t>178</t>
  </si>
  <si>
    <t>628321M5</t>
  </si>
  <si>
    <t>pás těžký asfaltovaný tl. 5 mm pro ploché střechy dle projektu</t>
  </si>
  <si>
    <t>511963615</t>
  </si>
  <si>
    <t>2,605*15,3/0,998630*1,15*1,15</t>
  </si>
  <si>
    <t>49</t>
  </si>
  <si>
    <t>712361705</t>
  </si>
  <si>
    <t>Provedení povlakové krytiny střech do 10° fólií lepenou se svařovanými spoji</t>
  </si>
  <si>
    <t>593567472</t>
  </si>
  <si>
    <t>62,1*0,5</t>
  </si>
  <si>
    <t>(1,5*4*3*0,6)</t>
  </si>
  <si>
    <t>50</t>
  </si>
  <si>
    <t>28322M1</t>
  </si>
  <si>
    <t>izolační fólie určená pro vegetační střechy, PVC-P např. DEKPLAN 2 mm</t>
  </si>
  <si>
    <t>1936124057</t>
  </si>
  <si>
    <t>62,1*0,5*1,15</t>
  </si>
  <si>
    <t>(1,5*4*3*0,6)*1,15</t>
  </si>
  <si>
    <t>43</t>
  </si>
  <si>
    <t>7123R</t>
  </si>
  <si>
    <t>Provedení střešní vrstvy z kačírku 16-32 mm</t>
  </si>
  <si>
    <t>-865640761</t>
  </si>
  <si>
    <t>(16,3+1,0*3+1,4+0,4)/0,999391</t>
  </si>
  <si>
    <t>47</t>
  </si>
  <si>
    <t>712771221</t>
  </si>
  <si>
    <t>Provedení drenážní vrstvy vegetační střechy z plastových nopových fólií výšky nopů do 25 mm do 5°</t>
  </si>
  <si>
    <t>-260792475</t>
  </si>
  <si>
    <t>48</t>
  </si>
  <si>
    <t>693M4</t>
  </si>
  <si>
    <t>vegetační střechy drenážní nopová fólie např. Dekdren T 20 mm</t>
  </si>
  <si>
    <t>-1513911415</t>
  </si>
  <si>
    <t>(160-1,5*1,5*3)/0,999391*1,1</t>
  </si>
  <si>
    <t>62,1*0,5*1,1</t>
  </si>
  <si>
    <t>(1,5*4*3*0,6)*1,1</t>
  </si>
  <si>
    <t>44</t>
  </si>
  <si>
    <t>712771271</t>
  </si>
  <si>
    <t>Provedení filtrační vrstvy vegetační střechy z textilií sklon do 5°</t>
  </si>
  <si>
    <t>-65394705</t>
  </si>
  <si>
    <t>Odměřeno z dwg - 3 vrstvy</t>
  </si>
  <si>
    <t>(160-1,5*1,5*3)/0,999391*3</t>
  </si>
  <si>
    <t>62,1*0,5*3</t>
  </si>
  <si>
    <t>(1,5*4*3*0,6)*3</t>
  </si>
  <si>
    <t>45</t>
  </si>
  <si>
    <t>693M2</t>
  </si>
  <si>
    <t>vegetační střechy  filtrační geotextilie například Filtek 200</t>
  </si>
  <si>
    <t>78182965</t>
  </si>
  <si>
    <t>Odměřeno z dwg - 1 vrstva</t>
  </si>
  <si>
    <t>(160-1,5*1,5*3)/0,999391*1*1,15</t>
  </si>
  <si>
    <t>62,1*0,5*1*1,15</t>
  </si>
  <si>
    <t>(1,5*4*3*0,6)*1*1,15</t>
  </si>
  <si>
    <t>46</t>
  </si>
  <si>
    <t>693M3</t>
  </si>
  <si>
    <t>vegetační střechy  filtrační geotextilie například Filtek 300</t>
  </si>
  <si>
    <t>-803177352</t>
  </si>
  <si>
    <t>Odměřeno z dwg - 2 vrstvy</t>
  </si>
  <si>
    <t>(160-1,5*1,5*3)/0,999391*2*1,15</t>
  </si>
  <si>
    <t>62,1*0,5*2*1,15</t>
  </si>
  <si>
    <t>(1,5*4*3*0,6)*2*1,15</t>
  </si>
  <si>
    <t>41</t>
  </si>
  <si>
    <t>712771401</t>
  </si>
  <si>
    <t>Provedení vegetační vrstvy ze substrátu tloušťky do 100 mm vegetační střechy sklon do 5°</t>
  </si>
  <si>
    <t>-1464664518</t>
  </si>
  <si>
    <t>133/0,999391</t>
  </si>
  <si>
    <t>42</t>
  </si>
  <si>
    <t>103M</t>
  </si>
  <si>
    <t xml:space="preserve">substrát pro pro vegetační ploché střechy pro suchomilné rostliny </t>
  </si>
  <si>
    <t>-2085253707</t>
  </si>
  <si>
    <t>133/0,999391*0,1</t>
  </si>
  <si>
    <t>180</t>
  </si>
  <si>
    <t>562R2</t>
  </si>
  <si>
    <t xml:space="preserve">D+M vtok střešní včetně ochranného koše a přířezů </t>
  </si>
  <si>
    <t>-1869161575</t>
  </si>
  <si>
    <t>179</t>
  </si>
  <si>
    <t>712R1</t>
  </si>
  <si>
    <t>D+M střešní prvky pro opracování prostupů a detailů</t>
  </si>
  <si>
    <t>1112770765</t>
  </si>
  <si>
    <t>181</t>
  </si>
  <si>
    <t>712R2</t>
  </si>
  <si>
    <t>-1078706986</t>
  </si>
  <si>
    <t>207</t>
  </si>
  <si>
    <t>998712202</t>
  </si>
  <si>
    <t>Přesun hmot procentní pro krytiny povlakové v objektech v do 12 m</t>
  </si>
  <si>
    <t>-1661137569</t>
  </si>
  <si>
    <t>51</t>
  </si>
  <si>
    <t>7131411R1</t>
  </si>
  <si>
    <t xml:space="preserve">Montáž izolace tepelné střech plochých tl do 130 mm šrouby </t>
  </si>
  <si>
    <t>60035655</t>
  </si>
  <si>
    <t>0,25*(25,02*2+7,02*2)</t>
  </si>
  <si>
    <t>52</t>
  </si>
  <si>
    <t>283M1</t>
  </si>
  <si>
    <t>tepelná izolace - perimetrové desky z EPS s uzavřenou povrchovou strukturou</t>
  </si>
  <si>
    <t>-1829397297</t>
  </si>
  <si>
    <t>(160-1,5*1,5*3)/0,999391*1,1*0,1</t>
  </si>
  <si>
    <t>194</t>
  </si>
  <si>
    <t>783M2</t>
  </si>
  <si>
    <t>Spádové klíny z extrudovaného polystyrenu</t>
  </si>
  <si>
    <t>-1567647282</t>
  </si>
  <si>
    <t>(25,02*2+7,02*2)*0,25*(0,06+0,03)/2*1,1</t>
  </si>
  <si>
    <t>53</t>
  </si>
  <si>
    <t>7131411R2</t>
  </si>
  <si>
    <t xml:space="preserve">Montáž izolace tepelné střech plochých tl do 170 mm šrouby </t>
  </si>
  <si>
    <t>1919813616</t>
  </si>
  <si>
    <t>2,605*15,3</t>
  </si>
  <si>
    <t>54</t>
  </si>
  <si>
    <t>283723160</t>
  </si>
  <si>
    <t>deska z pěnového polystyrenu EPS 100 S 1000 x 500 x 140 mm</t>
  </si>
  <si>
    <t>-587680472</t>
  </si>
  <si>
    <t>175</t>
  </si>
  <si>
    <t>905101443</t>
  </si>
  <si>
    <t>2,605*15,3*(0,15+0,02)/2*1,1</t>
  </si>
  <si>
    <t>73</t>
  </si>
  <si>
    <t>71314R</t>
  </si>
  <si>
    <t>Montáž izolace tepelné podlah lepené k asfaltové izolaci lepidlem za studena + mechanicky kotvené k desce</t>
  </si>
  <si>
    <t>-1415154845</t>
  </si>
  <si>
    <t>(14,67+4,67+45,45+4,73+39,61+3,61)</t>
  </si>
  <si>
    <t>74</t>
  </si>
  <si>
    <t>634822M</t>
  </si>
  <si>
    <t>sklo izolační pěnové FOAMGLAS tl. 100 mm</t>
  </si>
  <si>
    <t>-1968763634</t>
  </si>
  <si>
    <t>(14,67+4,67+45,45+4,73+39,61+3,61)*1,1</t>
  </si>
  <si>
    <t>71</t>
  </si>
  <si>
    <t>713191R</t>
  </si>
  <si>
    <t>Montáž izolace tepelné podlah - překrytí separační fólií</t>
  </si>
  <si>
    <t>723729121</t>
  </si>
  <si>
    <t>(14,67+4,67+45,45+4,73+39,61+3,61)*1,15</t>
  </si>
  <si>
    <t>72</t>
  </si>
  <si>
    <t>283M2</t>
  </si>
  <si>
    <t>folie separační AL vyztužená</t>
  </si>
  <si>
    <t>487693320</t>
  </si>
  <si>
    <t>(14,67+4,67+45,45+4,73+39,61+3,61)*1,15*1,15</t>
  </si>
  <si>
    <t>208</t>
  </si>
  <si>
    <t>998713202</t>
  </si>
  <si>
    <t>Přesun hmot procentní pro izolace tepelné v objektech v do 12 m</t>
  </si>
  <si>
    <t>-1825736085</t>
  </si>
  <si>
    <t>176</t>
  </si>
  <si>
    <t>762341R</t>
  </si>
  <si>
    <t xml:space="preserve">D+M vodovzdorné překližky tl. 22 mm střech rovných </t>
  </si>
  <si>
    <t>1451304670</t>
  </si>
  <si>
    <t>2,605*15,3/0,998630</t>
  </si>
  <si>
    <t>193</t>
  </si>
  <si>
    <t>76234R</t>
  </si>
  <si>
    <t>D+M Bednění střech rovných z desek OSB tl 18 mm šroubovaných</t>
  </si>
  <si>
    <t>-2104544856</t>
  </si>
  <si>
    <t>0,25*(25,02*2+7,02*2)*2</t>
  </si>
  <si>
    <t>209</t>
  </si>
  <si>
    <t>998762202</t>
  </si>
  <si>
    <t>Přesun hmot procentní pro kce tesařské v objektech v do 12 m</t>
  </si>
  <si>
    <t>651951775</t>
  </si>
  <si>
    <t>24</t>
  </si>
  <si>
    <t>76312R</t>
  </si>
  <si>
    <t xml:space="preserve">D+M SDK stěna předsazená tl 200 mm profil CW+UW desky 2xH2 12,5 </t>
  </si>
  <si>
    <t>-2085771909</t>
  </si>
  <si>
    <t>(5,8+6,95+3,8+5,2)*1,4</t>
  </si>
  <si>
    <t>159</t>
  </si>
  <si>
    <t>76313R</t>
  </si>
  <si>
    <t>D+M SDK podhled deska 1xH2 12,5 bez TI jednovrstvá spodní kce, zavěšená profil CD+UD, včetně SDK ramp</t>
  </si>
  <si>
    <t>-281751147</t>
  </si>
  <si>
    <t>20% navíc na opláštění světlíků a výškové změny</t>
  </si>
  <si>
    <t>(14,67+4,67+45,45+4,73+39,61+3,61)*1,2</t>
  </si>
  <si>
    <t>210</t>
  </si>
  <si>
    <t>998763402</t>
  </si>
  <si>
    <t>Přesun hmot procentní pro sádrokartonové konstrukce v objektech v do 12 m</t>
  </si>
  <si>
    <t>-1510358712</t>
  </si>
  <si>
    <t>182</t>
  </si>
  <si>
    <t>76400241R</t>
  </si>
  <si>
    <t>Montáž strukturované oddělovací rohože</t>
  </si>
  <si>
    <t>372274357</t>
  </si>
  <si>
    <t>2,6*15,3/0,998630*1,15</t>
  </si>
  <si>
    <t>183</t>
  </si>
  <si>
    <t>283M6</t>
  </si>
  <si>
    <t>Strukturální rohož výšky 10 mm</t>
  </si>
  <si>
    <t>-1011371826</t>
  </si>
  <si>
    <t>2,6*15,3/0,998630*1,15*1,15</t>
  </si>
  <si>
    <t>184</t>
  </si>
  <si>
    <t>7641414R</t>
  </si>
  <si>
    <t>D+M Krytina střechy rovné drážkováním ze svitků z TiZn předzvětralého plechu rš 500 mm sklonu do 30° (K1)</t>
  </si>
  <si>
    <t>-1562269560</t>
  </si>
  <si>
    <t>vč. dilatací, navazujícího oplechování soklu, dilatační lišty, vč. těsnících pásek v drážkách, dle dokumentace</t>
  </si>
  <si>
    <t>191</t>
  </si>
  <si>
    <t>764244404</t>
  </si>
  <si>
    <t>D+M Oplechování horních ploch a nadezdívek bez rohů z TiZn předzvětral plechu kotvené rš 330 mm</t>
  </si>
  <si>
    <t>-1507651154</t>
  </si>
  <si>
    <t>K4</t>
  </si>
  <si>
    <t>(25,02*2+7,02*2)</t>
  </si>
  <si>
    <t>192</t>
  </si>
  <si>
    <t>764245445</t>
  </si>
  <si>
    <t>Příplatek za zvýšenou pracnost při oplechování rohů nadezdívek z TiZn předzvětral plechu rš do 400mm</t>
  </si>
  <si>
    <t>594608720</t>
  </si>
  <si>
    <t>200</t>
  </si>
  <si>
    <t>764246443</t>
  </si>
  <si>
    <t>D+M Oplechování parapetů rovných celoplošně lepené z TiZn předzvětralého plechu rš 250 mm</t>
  </si>
  <si>
    <t>16422331</t>
  </si>
  <si>
    <t>K6</t>
  </si>
  <si>
    <t>6,65+11,7</t>
  </si>
  <si>
    <t>199</t>
  </si>
  <si>
    <t>764246444</t>
  </si>
  <si>
    <t>D+M Oplechování parapetů rovných celoplošně lepené z TiZn předzvětralého plechu rš 330 mm</t>
  </si>
  <si>
    <t>-92679494</t>
  </si>
  <si>
    <t>K5</t>
  </si>
  <si>
    <t>24,42*2+6,41*2-6,65-11,7</t>
  </si>
  <si>
    <t>195</t>
  </si>
  <si>
    <t>7645414R1</t>
  </si>
  <si>
    <t>D+M Žlab podokapní hranatý z TiZn předzvětralého plechu rš 750 mm vč. háků a čel</t>
  </si>
  <si>
    <t>-150590413</t>
  </si>
  <si>
    <t>K2</t>
  </si>
  <si>
    <t>20,8</t>
  </si>
  <si>
    <t>196</t>
  </si>
  <si>
    <t>7645414R2</t>
  </si>
  <si>
    <t>D+M Roh nebo kout hranatého podokapního žlabu z TiZn předzvětralého plechu rš 750 mm</t>
  </si>
  <si>
    <t>-1449692647</t>
  </si>
  <si>
    <t>197</t>
  </si>
  <si>
    <t>7645414R3</t>
  </si>
  <si>
    <t>D+M Kotlík hranatý pro podokapní žlaby z TiZn předzvětralého plechu rš750/rš500 mm</t>
  </si>
  <si>
    <t>1844769329</t>
  </si>
  <si>
    <t>198</t>
  </si>
  <si>
    <t>764548403</t>
  </si>
  <si>
    <t>D+M Hranatý svod včetně objímek, kolen, odskoků  z TiZn předzvětralého plechu o straně 100 mm</t>
  </si>
  <si>
    <t>-1771731069</t>
  </si>
  <si>
    <t>K3</t>
  </si>
  <si>
    <t>3,8*2</t>
  </si>
  <si>
    <t>201</t>
  </si>
  <si>
    <t>765R1</t>
  </si>
  <si>
    <t>D+M Opláštění ZT stoupčky DN 150</t>
  </si>
  <si>
    <t>730809573</t>
  </si>
  <si>
    <t>K7</t>
  </si>
  <si>
    <t>0,75</t>
  </si>
  <si>
    <t>211</t>
  </si>
  <si>
    <t>998764202</t>
  </si>
  <si>
    <t>Přesun hmot procentní pro konstrukce klempířské v objektech v do 12 m</t>
  </si>
  <si>
    <t>1413752549</t>
  </si>
  <si>
    <t>82</t>
  </si>
  <si>
    <t>766417211</t>
  </si>
  <si>
    <t>D+M+výroba+doprava T4 - dřevěná pergola atypická jako podpora popínavých dřevin z modřínového nehoblovaného řeziva - latě 40 x 25 mm,  včetně kotvení nerez kotvami a včetně nátěru  2 x karbolineum extra</t>
  </si>
  <si>
    <t>-1892227995</t>
  </si>
  <si>
    <t>33,0</t>
  </si>
  <si>
    <t>83</t>
  </si>
  <si>
    <t>766R1</t>
  </si>
  <si>
    <t>D+M nové dveřní křídlo vnitřní hladké 900x2100 mm např. Sapeli 50 CPL Teak Structure částečně prosklené mléčným bezpečnostním sklem vč. označení funkcí prostoru, včetně kování, klika MaT Praktik 01, vložkový universální klíč, bez prahu, včetně PÚ (T1)</t>
  </si>
  <si>
    <t>271617724</t>
  </si>
  <si>
    <t>84</t>
  </si>
  <si>
    <t>766R2</t>
  </si>
  <si>
    <t>D+M nové dveřní křídlo vnitřní hladké 900x2100 mm např. Sapeli 50 CPL Teak Structure částečně prosklené mléčným bezpečnostním sklem vč. označení funkcí prostoru, včetně kování, klika MaT Praktik 01, vložkový universální zámek, WC západka, včetně PÚ (T2)</t>
  </si>
  <si>
    <t>-1039097045</t>
  </si>
  <si>
    <t>85</t>
  </si>
  <si>
    <t>766R3</t>
  </si>
  <si>
    <t>D+M nové dveřní křídlo vnitřní hladké posuvné 900x2100 mm např. Sapeli 50 CPL Teak Structure částečně prosklené mléčným bezpečnostním sklem vč. ozn. fcí prostoru, včetně kování, nerez úchyty, vložkový univers. zámek, WC západka, včetně PÚ a pouzdra (T3)</t>
  </si>
  <si>
    <t>658294501</t>
  </si>
  <si>
    <t>231</t>
  </si>
  <si>
    <t>766R4</t>
  </si>
  <si>
    <t>DS1 - D+M Dřevěný obrubník pod. nové zp. pl. s stáv. kom., sloupky výšky 400 mm nad ÚT celkem dl. 900 mm, dubové, profil 0,12x0,06m, vč. bet. patek 300, hl. 600 mm, pod ÚT opatřeny asf. nátěrem, nad ÚT Carb.Ext. 2x prop. kon. prov pr.20 s nerez jádrem</t>
  </si>
  <si>
    <t>bm</t>
  </si>
  <si>
    <t>389601336</t>
  </si>
  <si>
    <t>26+7,7+15</t>
  </si>
  <si>
    <t>232</t>
  </si>
  <si>
    <t>766R5</t>
  </si>
  <si>
    <t>DS2 - D+M Dřevěný sloupek se zabudovaným osvětlením - sloupky celkové délky 1,4 m prof. 120x60 mm, zapuštěné do patek 400x400x600 mm, do sloupků zabudované osvětlení (viz část el.) pod terénem asfaltový nátěr, nad terénem Car.Ext. 2x</t>
  </si>
  <si>
    <t>1411212370</t>
  </si>
  <si>
    <t>V ceně pouze sloupky, lano v ceně položky DS1</t>
  </si>
  <si>
    <t>233</t>
  </si>
  <si>
    <t>766R6</t>
  </si>
  <si>
    <t>DS3 - D+M Směrník - sloupek se zabudovaným osvětlením (osvětlení část elektro) - 3 směrovky, bližší popis viz technická zpráva - cena vč. nátěru a patek</t>
  </si>
  <si>
    <t>-121028945</t>
  </si>
  <si>
    <t>212</t>
  </si>
  <si>
    <t>998766202</t>
  </si>
  <si>
    <t>Přesun hmot procentní pro konstrukce truhlářské v objektech v do 12 m</t>
  </si>
  <si>
    <t>-574097664</t>
  </si>
  <si>
    <t>97</t>
  </si>
  <si>
    <t>767R1</t>
  </si>
  <si>
    <t>D+M Automatické posuvné dveře (AD1) - stavební otvor 3000x3000 vstup do objektu, 2křídlé, v prosklené stěně, el. ovládané, systémová kovová kce, s nadsvětlíkem, prosklené, tvrzená, kalená skla, bez nároku na PO, vč. PÚ více dle dokumentace</t>
  </si>
  <si>
    <t>1764119144</t>
  </si>
  <si>
    <t>98</t>
  </si>
  <si>
    <t>767R2</t>
  </si>
  <si>
    <t>D+M Automatické posuvné dveře (AD2) - stavební otvor 1200x2100 interiérové, 1křídlé, v kovovém rámu el. ovládané, systémová kovová kce, s nadsvětlíkem, prosklené, tvrzená, kalená skla, bez nároku na PO, vč. PÚ,více dle dokumentace</t>
  </si>
  <si>
    <t>-1435991484</t>
  </si>
  <si>
    <t>99</t>
  </si>
  <si>
    <t>767R3</t>
  </si>
  <si>
    <t>D+M Automatické posuvné dveře (AD3) - stavební otvor 1200x2100 interiérové, 1křídlé, v kovovém rámu, el. ovládané, systémová kovová kce, s nadsvětlíkem, prosklené, tvrzená, kalená skla, bez nároku na PO, vč. PÚ, více dle dokumentace</t>
  </si>
  <si>
    <t>-1510288455</t>
  </si>
  <si>
    <t>100</t>
  </si>
  <si>
    <t>767R4</t>
  </si>
  <si>
    <t>D+M Okno ZO1 - neotvíravé, pevné zasklení  1050x750 mm - systémová kce z Al slitin s PTM, izolační dvojsklo, vč. PÚ, vč. dotěsnění spár mezi okenními prvky a stavebními kcemi, předsazená okna ,více dle dokumentace</t>
  </si>
  <si>
    <t>57890917</t>
  </si>
  <si>
    <t>204</t>
  </si>
  <si>
    <t>767R40</t>
  </si>
  <si>
    <t>D+M OK3 Nosné ocelové konstrukce pro kotvení do beton. sloupku,  U160 dl. 2,3 m vč. kotevního plechu a chemických kotev - dle dokumentace - v ceně materiál, výroba, výrobní dokumentace, doprava, montáž a povrchová úprava</t>
  </si>
  <si>
    <t>-1903875704</t>
  </si>
  <si>
    <t>101</t>
  </si>
  <si>
    <t>767R5</t>
  </si>
  <si>
    <t>D+M Okno ZO2 - sklápěcí, 1350x750 mm - systémová kce z Al slitin s PTM, izolační dvojsklo, vč. PÚ, vč. dotěsnění spár mezi okenními prvky a stavebními kcemi, předsazená okna,více dle dokumentace</t>
  </si>
  <si>
    <t>702858948</t>
  </si>
  <si>
    <t>102</t>
  </si>
  <si>
    <t>767R6</t>
  </si>
  <si>
    <t>D+M Okno ZO3 - neotvíravé, pevné zasklení 2250x750 mm - systémová kce z Al slitin s PTM, izolační dvojsklo, vč. PÚ, vč. dotěsnění spár mezi okenními prvky a stavebními kcemi, předsazená okna ,více dle dokumentace</t>
  </si>
  <si>
    <t>-1276336586</t>
  </si>
  <si>
    <t>103</t>
  </si>
  <si>
    <t>767R7</t>
  </si>
  <si>
    <t>D+M Okno ZO4 - neotvíravé, pevné zasklení  2325x750 mm - systémová kce z Al slitin s PTM, izolační dvojsklo, vč. PÚ, vč. dotěsnění spár mezi okenními prvky a stavebními kcemi, předsazená okna,více dle dokumentace</t>
  </si>
  <si>
    <t>824685582</t>
  </si>
  <si>
    <t>104</t>
  </si>
  <si>
    <t>767R8</t>
  </si>
  <si>
    <t>D+M Okno ZO5 - sklápěcí  1225x750 mm - systémová kce z Al slitin s PTM, izolační dvojsklo, vč. PÚ, vč. dotěsnění spár mezi okenními prvky a stavebními kcemi, předsazená okna,více dle dokumentace</t>
  </si>
  <si>
    <t>452208425</t>
  </si>
  <si>
    <t>105</t>
  </si>
  <si>
    <t>767R9</t>
  </si>
  <si>
    <t>D+M Okno ZO6 - neotvíravé, pevné zasklení  1130x750 mm - systémová kce z Al slitin s PTM, izolační dvojsklo, vč. PÚ, vč. dotěsnění spár mezi okenními prvky a stavebními kcemi, předsazená okna,více dle dokumentace</t>
  </si>
  <si>
    <t>-1481983862</t>
  </si>
  <si>
    <t>106</t>
  </si>
  <si>
    <t>767R10</t>
  </si>
  <si>
    <t>D+M Okno ZO7 - neotvíravé, pevné zasklení  1980x750 mm - systémová kce z Al slitin s PTM, izolační dvojsklo, vč. PÚ, vč. dotěsnění spár mezi okenními prvky a stavebními kcemi, předsazená okna,více dle dokumentace</t>
  </si>
  <si>
    <t>473200063</t>
  </si>
  <si>
    <t>107</t>
  </si>
  <si>
    <t>767R11</t>
  </si>
  <si>
    <t>D+M Okno ZO8 - neotvíravé, pevné zasklení  1900x750 mm - systémová kce z Al slitin s PTM, izolační dvojsklo, vč. PÚ, vč. dotěsnění spár mezi okenními prvky a stavebními kcemi, předsazená okna,více dle dokumentace</t>
  </si>
  <si>
    <t>-79423140</t>
  </si>
  <si>
    <t>108</t>
  </si>
  <si>
    <t>767R12</t>
  </si>
  <si>
    <t>D+M Okno ZO9 - dělené sloupkem, polovina sklápěcí, polovina pevné zasklení  2350x750 mm - systémová kce z Al slitin s PTM, izolační dvojsklo, vč. PÚ, vč. dotěsnění spár mezi okenními prvky a stavebními kcemi, předsazená okna,více dle dokumentace</t>
  </si>
  <si>
    <t>629704384</t>
  </si>
  <si>
    <t>109</t>
  </si>
  <si>
    <t>767R13</t>
  </si>
  <si>
    <t>D+M Okno ZO10 - dělené sloupkem, polovina sklápěcí, polovina pevné zasklení  2850x750 mm - systémová kce z Al slitin s PTM, izolační dvojsklo, vč. PÚ, vč. dotěsnění spár mezi okenními prvky a stavebními kcemi, předsazená okna,více dle dokumentace</t>
  </si>
  <si>
    <t>-1087548943</t>
  </si>
  <si>
    <t>110</t>
  </si>
  <si>
    <t>767R14</t>
  </si>
  <si>
    <t>D+M Okno ZO11 - dělené sloupkem, polovina sklápěcí, polovina pevné zasklení  2200x750 mm - systémová kce z Al slitin s PTM, izolační dvojsklo, vč. PÚ, vč. dotěsnění spár mezi okenními prvky a stavebními kcemi, předsazená okna,více dle dokumentace</t>
  </si>
  <si>
    <t>-2096710510</t>
  </si>
  <si>
    <t>111</t>
  </si>
  <si>
    <t>767R15</t>
  </si>
  <si>
    <t>D+M Okno ZO12 - sklápěcí  1550x750 mm - systémová kce z Al slitin s PTM, izolační dvojsklo, vč. PÚ, vč. dotěsnění spár mezi okenními prvky a stavebními kcemi, předsazená okna,více dle dokumentace</t>
  </si>
  <si>
    <t>1713562791</t>
  </si>
  <si>
    <t>112</t>
  </si>
  <si>
    <t>767R16</t>
  </si>
  <si>
    <t>D+M Okno ZO13 - neotvíravé, pevné zasklení  2400x750 mm - systémová kce z Al slitin s PTM, izolační dvojsklo, vč. PÚ, vč. dotěsnění spár mezi okenními prvky a stavebními kcemi, předsazená okna,více dle dokumentace</t>
  </si>
  <si>
    <t>158537401</t>
  </si>
  <si>
    <t>113</t>
  </si>
  <si>
    <t>767R17</t>
  </si>
  <si>
    <t>D+M Okno ZO14 - neotvíravé, pevné zasklení  2600x750 mm - systémová kce z Al slitin s PTM, izolační dvojsklo, vč. PÚ, vč. dotěsnění spár mezi okenními prvky a stavebními kcemi, předsazená okna,více dle dokumentace</t>
  </si>
  <si>
    <t>-425903901</t>
  </si>
  <si>
    <t>114</t>
  </si>
  <si>
    <t>767R18</t>
  </si>
  <si>
    <t>D+M Okno ZO15 - neotvíravé, pevné zasklení  2330x750 mm - systémová kce z Al slitin s PTM, izolační dvojsklo, vč. PÚ, vč. dotěsnění spár mezi okenními prvky a stavebními kcemi, předsazená okna,více dle dokumentace</t>
  </si>
  <si>
    <t>734600524</t>
  </si>
  <si>
    <t>115</t>
  </si>
  <si>
    <t>767R19</t>
  </si>
  <si>
    <t>D+M Okno ZO16 - proskl. stěna 1,2x3,0 m - spodní část do 2,25 m pev. zaskl. ml. sklem, horní 1,2x0,75 skláp., syst. kce z Al slit. s PTM, izol. 2sklo, vč. PÚ, vč. dotěsnění spár rámem a stavebními kcemi,více dle dokumentace</t>
  </si>
  <si>
    <t>1442704424</t>
  </si>
  <si>
    <t>116</t>
  </si>
  <si>
    <t>767R20</t>
  </si>
  <si>
    <t>D+M Okno ZO17 - neotvíravé, pevné zasklení  2300x750 mm - systémová kce z Al slitin s PTM, izolační dvojsklo, vč. PÚ, vč. dotěsnění spár mezi okenními prvky a stavebními kcemi, předsazená okna,více dle dokumentace</t>
  </si>
  <si>
    <t>-239968851</t>
  </si>
  <si>
    <t>141</t>
  </si>
  <si>
    <t>767R21</t>
  </si>
  <si>
    <t>D+M Meziokenní vložka opatřené z interiéru i interiéru Al plechem v odstínu RAL 9007 - shodno s barevností oken - ZV 1 200x750 mm, více dle dokumentace</t>
  </si>
  <si>
    <t>974102568</t>
  </si>
  <si>
    <t>142</t>
  </si>
  <si>
    <t>767R22</t>
  </si>
  <si>
    <t>D+M Meziokenní vložka opatřené z interiéru i interiéru Al plechem v odstínu RAL 9007 - shodno s barevností oken - ZV 2 50x750 mm, více dle dokumentace</t>
  </si>
  <si>
    <t>23669902</t>
  </si>
  <si>
    <t>143</t>
  </si>
  <si>
    <t>767R23</t>
  </si>
  <si>
    <t>D+M Meziokenní vložka opatřené z interiéru i interiéru Al plechem v odstínu RAL 9007 - shodno s barevností oken - ZV 3 50x50x750 mm, více dle dokumentace</t>
  </si>
  <si>
    <t>1424265327</t>
  </si>
  <si>
    <t>144</t>
  </si>
  <si>
    <t>767R24</t>
  </si>
  <si>
    <t>D+M Střešní světlík  - systémová konstrukce např. Velux CVP S05, čiré zasklení SV1, Uw 1,4 W/m2K, elektricky ovládané otevírání a zavírání, dešťový senzor, vč. systémových obrubníků - nástavec ZCE výšky 150 mm + obrubník vlastního světlíku</t>
  </si>
  <si>
    <t>-1895149263</t>
  </si>
  <si>
    <t>145</t>
  </si>
  <si>
    <t>767R25</t>
  </si>
  <si>
    <t>D+M Z1 - soustava madel při imobilním WC (1 sklápěcí, 1 pevné) - nerez provedení</t>
  </si>
  <si>
    <t>1269194980</t>
  </si>
  <si>
    <t>146</t>
  </si>
  <si>
    <t>767R26</t>
  </si>
  <si>
    <t>D+M Z2 - madla horizontální nerez na dveře šířky 900 mm do WC pro imobilní osoby</t>
  </si>
  <si>
    <t>698343330</t>
  </si>
  <si>
    <t>147</t>
  </si>
  <si>
    <t>767R27</t>
  </si>
  <si>
    <t>D+M Z3 - při vstupních dveřích do objektu, ukončovací ocelové plechové L profily 150x150x4 žárový pozink kotvené k podkladnímu betonu dl. 3000 mm</t>
  </si>
  <si>
    <t>190052415</t>
  </si>
  <si>
    <t>148</t>
  </si>
  <si>
    <t>767R28</t>
  </si>
  <si>
    <t>D+M Z4 - Ocelová skříň 1200x2200 mm, kotvena do nosné kce -  Jackl / L profily - opláštěna ocelovým plechem tl. 2 mm z bočních str. a horní str. nebude mít zadní stranu ani dno, přední str. 2křídl. dveře, uzamyk. s elektroznakem, vč. PÚ, dle dokumentace</t>
  </si>
  <si>
    <t>-576381715</t>
  </si>
  <si>
    <t>149</t>
  </si>
  <si>
    <t>767R29</t>
  </si>
  <si>
    <t>D+M Z5 - 2křídlové dveře 2200x1700 mm ve sníženém podhledu, atyp ocelové z Jackl nebo L profilů, kotveno k pomocné kci z U 140 mm - dl. 2500 mm (součást kce), povrch tahokov, uzamykatelné, rozvora proti uvolnění, včetně PÚ, dle dokumentace</t>
  </si>
  <si>
    <t>-695082500</t>
  </si>
  <si>
    <t>150</t>
  </si>
  <si>
    <t>767R30</t>
  </si>
  <si>
    <t>D+M RD1 - revizní dvířka nerez, do stěny 200x250 mm</t>
  </si>
  <si>
    <t>-799529297</t>
  </si>
  <si>
    <t>151</t>
  </si>
  <si>
    <t>767R31</t>
  </si>
  <si>
    <t>D+M RD2 - revizní dvířka nerez, do SDK podhledu 650x500 mm</t>
  </si>
  <si>
    <t>-411149008</t>
  </si>
  <si>
    <t>152</t>
  </si>
  <si>
    <t>767R32</t>
  </si>
  <si>
    <t>D+M RD3 - revizní dvířka nerez, do stěny 150x300 mm</t>
  </si>
  <si>
    <t>-1212842053</t>
  </si>
  <si>
    <t>153</t>
  </si>
  <si>
    <t>767R33</t>
  </si>
  <si>
    <t>D+M RD4 - revizní dvířka nerez, do stěny 200x200 mm</t>
  </si>
  <si>
    <t>-614961653</t>
  </si>
  <si>
    <t>154</t>
  </si>
  <si>
    <t>767R34</t>
  </si>
  <si>
    <t>D+M ČS 1 - čistící kus venkovní před vstupem do objektu 1500x900 mm - 1 kus zapuštěný žárový pozink rám v betonové dlažbě - systémová zóna guma + Al</t>
  </si>
  <si>
    <t>-1584509056</t>
  </si>
  <si>
    <t>155</t>
  </si>
  <si>
    <t>767R35</t>
  </si>
  <si>
    <t>D+M ČS2 - čistící zóna v interiéru 1500x900 mm nerez rámeček zapuštěný do dlažby</t>
  </si>
  <si>
    <t>-2091876417</t>
  </si>
  <si>
    <t>156</t>
  </si>
  <si>
    <t>767R36</t>
  </si>
  <si>
    <t>D+M prosklená vitrína VIT 1 - 1,2x1,75x0,3 m - ocelová kce, kotvení přes zateplení do nosné kce, přední strana uzamykatelná, otevíratelná, s bezp. zasklením, vnitřní plochy  vodotěsná překl. s transp. nát., vnější opl. žár pozink s nátěrem dle dokumentace</t>
  </si>
  <si>
    <t>1041859287</t>
  </si>
  <si>
    <t>157</t>
  </si>
  <si>
    <t>767R37</t>
  </si>
  <si>
    <t>D+M prosklená vitrína VIT 2 - 1,5x1,75x0,3 m - ocelová kce, kotvení přes zateplení do nosné kce, přední strana uzamykatelná, otevíratelná, s bezp. zasklením, vnitřní plochy  vodotěsná překl. s transp. nát., vnější opl. žár pozink s nátěrem dle dokumentace</t>
  </si>
  <si>
    <t>942264251</t>
  </si>
  <si>
    <t>202</t>
  </si>
  <si>
    <t>767R38</t>
  </si>
  <si>
    <t>685643391</t>
  </si>
  <si>
    <t>203</t>
  </si>
  <si>
    <t>767R39</t>
  </si>
  <si>
    <t>-322667993</t>
  </si>
  <si>
    <t>213</t>
  </si>
  <si>
    <t>998767202</t>
  </si>
  <si>
    <t>Přesun hmot procentní pro zámečnické konstrukce v objektech v do 12 m</t>
  </si>
  <si>
    <t>1570896550</t>
  </si>
  <si>
    <t>63</t>
  </si>
  <si>
    <t>77157R</t>
  </si>
  <si>
    <t>Montáž podlah keramických lepených flexibilním lepidlem, spárováno flexibilním hydrofobním tmelem, v ceně montáže D+M lepení, spárování, řešení dilatačních spár dle dokumentace, ukončovací lišty dle dokumentace, montáž dlažby</t>
  </si>
  <si>
    <t>452055963</t>
  </si>
  <si>
    <t>64</t>
  </si>
  <si>
    <t>597M1</t>
  </si>
  <si>
    <t>Keramická dlažba velkoformátová např. Brichstone Darse 691 nebo Pietra Darse 629 nebo Unistone Darse 611, minimální protiskluznost R9</t>
  </si>
  <si>
    <t>-1294365828</t>
  </si>
  <si>
    <t>214</t>
  </si>
  <si>
    <t>998771202</t>
  </si>
  <si>
    <t>Přesun hmot procentní pro podlahy z dlaždic v objektech v do 12 m</t>
  </si>
  <si>
    <t>1063219783</t>
  </si>
  <si>
    <t>137</t>
  </si>
  <si>
    <t>777991921</t>
  </si>
  <si>
    <t>Výztužná vložka ze sklené tkaniny lité podlahy</t>
  </si>
  <si>
    <t>-1938734738</t>
  </si>
  <si>
    <t>215</t>
  </si>
  <si>
    <t>998777202</t>
  </si>
  <si>
    <t>Přesun hmot procentní pro podlahy lité v objektech v do 12 m</t>
  </si>
  <si>
    <t>-551535078</t>
  </si>
  <si>
    <t>80</t>
  </si>
  <si>
    <t>781474R</t>
  </si>
  <si>
    <t>Montáž obkladů vnitřních keramických lepených flexibilním lepidlem, spárování keramickým tmelem v ceně montáže D+M lepení, spárování a ukončovací nerez lišty  dle projektu a montáž obkladů</t>
  </si>
  <si>
    <t>829192475</t>
  </si>
  <si>
    <t>(15,55*3,0-5,1*0,7-0,9*2,1*2-1,2*2,1*2)</t>
  </si>
  <si>
    <t>(4,67*3,0-2,35*0,7-0,9*2,1)</t>
  </si>
  <si>
    <t>(33,5*3,0+3*3,0-23*0,7-1,2*2,1)</t>
  </si>
  <si>
    <t>(8,9*3,0-0,9*2,1-2,2*0,7)</t>
  </si>
  <si>
    <t>(41,1*3,0-21,4*0,7-1,2*2,1)</t>
  </si>
  <si>
    <t>(8,9*3,0-0,9*2,1-1,4*0,7)</t>
  </si>
  <si>
    <t>parapety</t>
  </si>
  <si>
    <t>(3,92+5,2+5,8+6,95+2,25+60)*0,15</t>
  </si>
  <si>
    <t>81</t>
  </si>
  <si>
    <t>597M2</t>
  </si>
  <si>
    <t>obkládačky keramické ref. výr. RAKO serie Random kombinace bílá, hnědá, 300x300 mm + mozaikové sety</t>
  </si>
  <si>
    <t>-1524098896</t>
  </si>
  <si>
    <t>(15,55*3,0-5,1*0,7-0,9*2,1*2-1,2*2,1*2)*1,15</t>
  </si>
  <si>
    <t>(4,67*3,0-2,35*0,7-0,9*2,1)*1,15</t>
  </si>
  <si>
    <t>(33,5*3,0+3*3,0-23*0,7-1,2*2,1)*1,15</t>
  </si>
  <si>
    <t>(8,9*3,0-0,9*2,1-2,2*0,7)*1,15</t>
  </si>
  <si>
    <t>(41,1*3,0-21,4*0,7-1,2*2,1)*1,15</t>
  </si>
  <si>
    <t>(8,9*3,0-0,9*2,1-1,4*0,7)*1,15</t>
  </si>
  <si>
    <t>(3,92+5,2+5,8+6,95+2,25+60)*0,15*1,15</t>
  </si>
  <si>
    <t>216</t>
  </si>
  <si>
    <t>998781202</t>
  </si>
  <si>
    <t>Přesun hmot procentní pro obklady keramické v objektech v do 12 m</t>
  </si>
  <si>
    <t>-1175074857</t>
  </si>
  <si>
    <t>122</t>
  </si>
  <si>
    <t>782R</t>
  </si>
  <si>
    <t>D+M kamenný obklad tl. cca 150 mm vč. stabilizačních nerez trnů (6/m2) z lomového kameniva, nenasákavého, mrazuvzdorného, na stavbě kamenické opracování</t>
  </si>
  <si>
    <t>-2134869909</t>
  </si>
  <si>
    <t>(37+14,9+6+6+1,4+1,2+6,13)</t>
  </si>
  <si>
    <t>217</t>
  </si>
  <si>
    <t>998782202</t>
  </si>
  <si>
    <t>Přesun hmot procentní pro obklady kamenné v objektech v do 12 m</t>
  </si>
  <si>
    <t>1311773862</t>
  </si>
  <si>
    <t>135</t>
  </si>
  <si>
    <t>783932171</t>
  </si>
  <si>
    <t>Celoplošné vyrovnání betonové podlahy cementovou stěrkou tloušťky do 3 mm</t>
  </si>
  <si>
    <t>-1209797224</t>
  </si>
  <si>
    <t>136</t>
  </si>
  <si>
    <t>783932181</t>
  </si>
  <si>
    <t>Příplatek k ceně celoplošného betonové podlahy cementovou stěrkou za každý další 1 mm přes 3 mm</t>
  </si>
  <si>
    <t>-141908987</t>
  </si>
  <si>
    <t>(14,67+4,67+45,45+4,73+39,61+3,61)*5</t>
  </si>
  <si>
    <t>160</t>
  </si>
  <si>
    <t>784211101</t>
  </si>
  <si>
    <t>Dvojnásobné bílé malby ze směsí za mokra výborně otěruvzdorných v místnostech výšky do 3,80 m</t>
  </si>
  <si>
    <t>-1549332099</t>
  </si>
  <si>
    <t>strop (stěny jsou celé obložené)</t>
  </si>
  <si>
    <t>229</t>
  </si>
  <si>
    <t>030001000</t>
  </si>
  <si>
    <t>Zařízení staveniště (oplocení, řešení odpadů, zázemí a veškeré zařízení staveniště potřebné pro realizaci procesů uvedených v rozpočtu dle platných předpisů a požadavků realizačních firem)</t>
  </si>
  <si>
    <t>1024</t>
  </si>
  <si>
    <t>-91863114</t>
  </si>
  <si>
    <t xml:space="preserve">Rekonstrukce šaten zaměstnanců na WC pro návštěvníky </t>
  </si>
  <si>
    <t>269061322</t>
  </si>
  <si>
    <t>Zařízení staveniště (oplocení, zázemí, lešení, řešení odpadů a další zařízení staveniště potřebné pro realizaci procesů uvedených v rozpočtu dle planých předpisů a dalších požadavků)</t>
  </si>
  <si>
    <t>-(0,8*1,97*12+1,2*1,5*14+0,9*1,97+0,6*10+0,7*4)</t>
  </si>
  <si>
    <t>2,0*(10,3+7,8+7,51+1,6*4+0,8*4+27,4+19,375+2*1,82+0,15+8,3+7,4+8,8+1,6*4+0,8*4+25,314+19,2+13,756+2*1,82+0,15)</t>
  </si>
  <si>
    <t>-875987971</t>
  </si>
  <si>
    <t>Demontáž obkladů z obkladaček keramických kladených do malty</t>
  </si>
  <si>
    <t>781471810</t>
  </si>
  <si>
    <t>19</t>
  </si>
  <si>
    <t>(13,756-0,8)</t>
  </si>
  <si>
    <t>(10,3+7,8+7,503+4,751+4,75+27,415+19,375+8,3+7,4+8,795+5,397+5,396+23,316+0,9+19,131-0,8*2-0,6-0,8-5*0,6-0,8-0,7-0,8-0,8-0,7-0,8*2-0,7*2-0,6*4-0,8*4)</t>
  </si>
  <si>
    <t>-1451399727</t>
  </si>
  <si>
    <t>Demontáž soklíků z dlaždic keramických kladených do malty rovných</t>
  </si>
  <si>
    <t>771471810</t>
  </si>
  <si>
    <t>20</t>
  </si>
  <si>
    <t>(3,35*14,522+6,296*23,8)*1,1</t>
  </si>
  <si>
    <t>1027153252</t>
  </si>
  <si>
    <t xml:space="preserve">Demontáž střešních vazníků </t>
  </si>
  <si>
    <t>7669R1</t>
  </si>
  <si>
    <t>Vyvěšení</t>
  </si>
  <si>
    <t>-1775043933</t>
  </si>
  <si>
    <t>Vyvěšení nebo zavěšení dřevěných křídel dveří pl do 2 m2</t>
  </si>
  <si>
    <t>766691914</t>
  </si>
  <si>
    <t>1525822436</t>
  </si>
  <si>
    <t>Demontáž parapetních desek dřevěných nebo plastových šířky do 30 cm délky přes 1,0 m</t>
  </si>
  <si>
    <t>766441821</t>
  </si>
  <si>
    <t>123,6</t>
  </si>
  <si>
    <t>-1277645259</t>
  </si>
  <si>
    <t>Demontáž truhlářského obložení podhledů z panelů plochy přes 1,5 m2</t>
  </si>
  <si>
    <t>766421812</t>
  </si>
  <si>
    <t>240380117</t>
  </si>
  <si>
    <t>Demontáž svodu do suti</t>
  </si>
  <si>
    <t>764004861</t>
  </si>
  <si>
    <t>23,8*2</t>
  </si>
  <si>
    <t>-2089918318</t>
  </si>
  <si>
    <t>Demontáž podokapního žlabu do suti</t>
  </si>
  <si>
    <t>764004801</t>
  </si>
  <si>
    <t>1,2*14</t>
  </si>
  <si>
    <t>1500509273</t>
  </si>
  <si>
    <t>Demontáž oplechování parapetů do suti</t>
  </si>
  <si>
    <t>764002851</t>
  </si>
  <si>
    <t>-35528619</t>
  </si>
  <si>
    <t>Demontáž okapového plechu do suti v krytině skládané</t>
  </si>
  <si>
    <t>764002812</t>
  </si>
  <si>
    <t>7,0*2+5,5*2</t>
  </si>
  <si>
    <t>-239315720</t>
  </si>
  <si>
    <t>Demontáž závětrné lišty do suti</t>
  </si>
  <si>
    <t>764002801</t>
  </si>
  <si>
    <t>3,5*2</t>
  </si>
  <si>
    <t>912598176</t>
  </si>
  <si>
    <t>Demontáž úžlabí do suti</t>
  </si>
  <si>
    <t>764001891</t>
  </si>
  <si>
    <t>23,8</t>
  </si>
  <si>
    <t>1290131515</t>
  </si>
  <si>
    <t>Demontáž hřebene z hřebenáčů do suti</t>
  </si>
  <si>
    <t>764001861</t>
  </si>
  <si>
    <t>-646761808</t>
  </si>
  <si>
    <t>Demontáž podbíjení obkladů stropů a střech sklonu do 60° z hrubých prken tl do 35 mm</t>
  </si>
  <si>
    <t>762841811</t>
  </si>
  <si>
    <t>(14,522)*10,25*1,1</t>
  </si>
  <si>
    <t>6,8*(4,769+4,556)*1,1</t>
  </si>
  <si>
    <t>-102663812</t>
  </si>
  <si>
    <t>Demontáž laťování střech z latí osové vzdálenosti přes 0,50 m</t>
  </si>
  <si>
    <t>762342813</t>
  </si>
  <si>
    <t>672401808</t>
  </si>
  <si>
    <t>Demontáž laťování střech z latí osové vzdálenosti do 0,50 m</t>
  </si>
  <si>
    <t>762342812</t>
  </si>
  <si>
    <t>1053036743</t>
  </si>
  <si>
    <t>Demontáž bednění střech z prken</t>
  </si>
  <si>
    <t>762341811</t>
  </si>
  <si>
    <t>780211197</t>
  </si>
  <si>
    <t>Odstranění tepelné izolace střech volně kladené mezi rošt z vláknitých materiálů tl přes 100 mm</t>
  </si>
  <si>
    <t>713141813</t>
  </si>
  <si>
    <t>1452929399</t>
  </si>
  <si>
    <t>Odstranění povlakové krytiny střech do 30° jednovrstvé</t>
  </si>
  <si>
    <t>712400831</t>
  </si>
  <si>
    <t>235*1,0</t>
  </si>
  <si>
    <t>472053894</t>
  </si>
  <si>
    <t>Odstranění izolace proti zemní vlhkosti svislé</t>
  </si>
  <si>
    <t>711131821</t>
  </si>
  <si>
    <t>199,5*1,15</t>
  </si>
  <si>
    <t>-1420513587</t>
  </si>
  <si>
    <t>Odstranění izolace proti zemní vlhkosti vodorovné</t>
  </si>
  <si>
    <t>711131811</t>
  </si>
  <si>
    <t>-1148147802</t>
  </si>
  <si>
    <t>-361223482</t>
  </si>
  <si>
    <t>Vnitrostaveništní doprava suti a vybouraných hmot pro budovy v do 6 m s omezením mechanizace</t>
  </si>
  <si>
    <t>997013151</t>
  </si>
  <si>
    <t>690548153</t>
  </si>
  <si>
    <t>Příplatek k vodorovnému přemístění suti na skládku za dalších 10 km</t>
  </si>
  <si>
    <t>997006519</t>
  </si>
  <si>
    <t>2004874256</t>
  </si>
  <si>
    <t>Vodorovné doprava suti s naložením a složením na skládku do 1 km</t>
  </si>
  <si>
    <t>997006512</t>
  </si>
  <si>
    <t>1944087498</t>
  </si>
  <si>
    <t>Vybourání kce stávající venkovní šachty, příprava pro montáž nové šachty</t>
  </si>
  <si>
    <t>-111795218</t>
  </si>
  <si>
    <t>Vybourání stávajících zpevněných ploch - dlažba cca 100 m2, - cena včetně vybourání, nakládky, odvozu a uložení na skládku s poplatkem, dlažba bude částečně využita dle stavu na novou komunikaci</t>
  </si>
  <si>
    <t>636627468</t>
  </si>
  <si>
    <t>Demontáž dřevěného přístřešku nad betonovým vstupním schodištěm</t>
  </si>
  <si>
    <t>2,02*(0,8*2+0,9+0,8*5+0,6*5+0,7*2)</t>
  </si>
  <si>
    <t xml:space="preserve">výška cca </t>
  </si>
  <si>
    <t>880701419</t>
  </si>
  <si>
    <t>Vybourání kovových dveřních zárubní pl do 2 m2</t>
  </si>
  <si>
    <t>968072455</t>
  </si>
  <si>
    <t>1,2*1,5*14</t>
  </si>
  <si>
    <t>227859024</t>
  </si>
  <si>
    <t>Vybourání dřevěných rámů oken zdvojených včetně křídel pl do 2 m2</t>
  </si>
  <si>
    <t>968062375</t>
  </si>
  <si>
    <t>3,0</t>
  </si>
  <si>
    <t>184570733</t>
  </si>
  <si>
    <t>Rozebrání oplocení na ocelové sloupky výšky do 2m pletivo + rákos vč. vybourání sloupků</t>
  </si>
  <si>
    <t>966072R</t>
  </si>
  <si>
    <t>123,6*0,8+24,5*0,45</t>
  </si>
  <si>
    <t>-589863883</t>
  </si>
  <si>
    <t>Odstranění násypů pod podlahami tl přes 200 mm</t>
  </si>
  <si>
    <t>965082941</t>
  </si>
  <si>
    <t>(5,25+3,6+6,36+39,7+19,72+4,29+3,2+8,5+39,2+19,32+8)</t>
  </si>
  <si>
    <t>předpoklad</t>
  </si>
  <si>
    <t>1600091276</t>
  </si>
  <si>
    <t>Bourání podlah z dlaždic keramických nebo xylolitových tl do 10 mm plochy přes 1 m2</t>
  </si>
  <si>
    <t>965081213</t>
  </si>
  <si>
    <t>(5,25+3,6+6,36+39,7+19,72+4,29+3,2+8,5+39,2+19,32+8)*0,1</t>
  </si>
  <si>
    <t>-1830083133</t>
  </si>
  <si>
    <t>Bourání podkladů pod dlažby nebo mazanin betonových nebo z litého asfaltu tl do 100 mm pl přes 4 m2</t>
  </si>
  <si>
    <t>965042141</t>
  </si>
  <si>
    <t>27,6*0,2</t>
  </si>
  <si>
    <t>předpoklad 200 mm</t>
  </si>
  <si>
    <t>1903577256</t>
  </si>
  <si>
    <t>Bourání stropů s keramickou výplní</t>
  </si>
  <si>
    <t>963013530</t>
  </si>
  <si>
    <t>(23,8*2+5,4*2+2,9*2+14,522)*0,3*0,3</t>
  </si>
  <si>
    <t>-428308332</t>
  </si>
  <si>
    <t>Vybourání ŽB věnce</t>
  </si>
  <si>
    <t>9620R2</t>
  </si>
  <si>
    <t>1,35*3,175*1,4*0,5</t>
  </si>
  <si>
    <t>433116167</t>
  </si>
  <si>
    <t>Vybourání betonového schodiště/ vstupu vč. základů</t>
  </si>
  <si>
    <t>9620R</t>
  </si>
  <si>
    <t>34</t>
  </si>
  <si>
    <t>130486565</t>
  </si>
  <si>
    <t>Bourání podhledu typu rabicka tl do 100 mm vč. omítky</t>
  </si>
  <si>
    <t>962084R</t>
  </si>
  <si>
    <t>-7,085</t>
  </si>
  <si>
    <t>odpočet věnec</t>
  </si>
  <si>
    <t>-(1,2*1,5*4)*0,45</t>
  </si>
  <si>
    <t>2,7*(14,522+2*2,9)*0,45</t>
  </si>
  <si>
    <t>-(1,2*1,5*10+0,9*2,02+2*0,8*2,02)*0,45</t>
  </si>
  <si>
    <t>2,95*(2*23,8+2*5,4)*0,45</t>
  </si>
  <si>
    <t>1764071278</t>
  </si>
  <si>
    <t>Bourání zdiva z cihel pálených nebo vápenopískových na MV nebo MVC přes 1 m3</t>
  </si>
  <si>
    <t>962032231</t>
  </si>
  <si>
    <t>2*1,85*2,95</t>
  </si>
  <si>
    <t>1879927030</t>
  </si>
  <si>
    <t>Bourání příček z tvárnic nebo příčkovek tl do 150 mm</t>
  </si>
  <si>
    <t>962031136</t>
  </si>
  <si>
    <t>-(0,8+0,8+0,7+0,6+0,6+0,8+0,8+0,7+0,6+0,6+0,8+0,6)*1,97</t>
  </si>
  <si>
    <t>2,95*(2,9+5,4+5,4+2,3+2,3+5,4+4,35+1,65+3,85+1,4+2,55+1,5+2,2)</t>
  </si>
  <si>
    <t>1244175415</t>
  </si>
  <si>
    <t>Bourání příček z cihel pálených na MVC tl do 150 mm</t>
  </si>
  <si>
    <t>962031133</t>
  </si>
  <si>
    <t>1,6*2*2,95</t>
  </si>
  <si>
    <t>147625861</t>
  </si>
  <si>
    <t>Bourání příček z cihel pálených na MVC tl do 100 mm</t>
  </si>
  <si>
    <t>962031132</t>
  </si>
  <si>
    <t>14,522*3,35*0,2</t>
  </si>
  <si>
    <t>deska tl. 200 mm</t>
  </si>
  <si>
    <t>-519050286</t>
  </si>
  <si>
    <t>Bourání základů ze ŽB</t>
  </si>
  <si>
    <t>961055111</t>
  </si>
  <si>
    <t>0,4*0,8*(5,4*4+3,85+4,1+2,5+6,8)</t>
  </si>
  <si>
    <t>pod příčkami</t>
  </si>
  <si>
    <t>0,6*0,8*(23,8*2+5,4*2)</t>
  </si>
  <si>
    <t>stáv. základy dle výkresové dokumentace</t>
  </si>
  <si>
    <t>(124+49,5)*0,15</t>
  </si>
  <si>
    <t>podkladní beton</t>
  </si>
  <si>
    <t>1046810574</t>
  </si>
  <si>
    <t>Bourání základů z betonu prostého</t>
  </si>
  <si>
    <t>961044111</t>
  </si>
  <si>
    <t>1952724330</t>
  </si>
  <si>
    <t>Řezání stávajícího živičného krytu hl do 100 mm</t>
  </si>
  <si>
    <t>919735112</t>
  </si>
  <si>
    <t>-1291555148</t>
  </si>
  <si>
    <t>Odstranění živičného krytu tl 40 až 60 mm pruh š do 0,5 m cena včetně vybourání, nakládky, odvozu a uložení na skládku s poplatkem</t>
  </si>
  <si>
    <t>113154R</t>
  </si>
  <si>
    <t>Rekonstrukce šaten zaměstnanců na WC pro návštěvníky - Demontáže, demolice</t>
  </si>
  <si>
    <t>{4de539b8-6c7f-4a64-a450-65e89b617f0d}</t>
  </si>
  <si>
    <t>Stavební část - nové kce</t>
  </si>
  <si>
    <t>Demolice, demontáže</t>
  </si>
  <si>
    <t>(395,06+18,84+3,0+15,7+8,48)*1,1/1000</t>
  </si>
  <si>
    <t>D+M OK2 Nosné ocelové kce přístřešku - sloupky DN 102 dl. 3,54  m, 6 ks ukotvené do patek patními plechy a navařená výztuž v úrovni přístřešku i patek - dle dokumentace - v ceně materiál, výroba, výrobní dokumentace, doprava, montáž a povrchová úprava</t>
  </si>
  <si>
    <t>(367,16+65,94+65,94+29,67+10,5)*1,1/1000</t>
  </si>
  <si>
    <t>D+M OK1 Nosné ocelové kce sloupků - sloupky DN 100 dl. 0,94 m, 21 ks ukotvené do věnce a spojené s průvlaky patními plechy - dle dokumentace - v ceně materiál, výroba, výrobní dokumentace, doprava, montáž a povrchová úprava</t>
  </si>
  <si>
    <t>-1558468471</t>
  </si>
  <si>
    <t>dle statické části</t>
  </si>
  <si>
    <t xml:space="preserve">Výztuž stropů betonářskou ocelí 10 505 </t>
  </si>
  <si>
    <t>411361R</t>
  </si>
  <si>
    <t>dle statiky</t>
  </si>
  <si>
    <t>311361R</t>
  </si>
  <si>
    <t>447,5/1000</t>
  </si>
  <si>
    <t>Zařazení</t>
  </si>
  <si>
    <t>Vzorec</t>
  </si>
  <si>
    <t>Hodnoty</t>
  </si>
  <si>
    <t>Věta</t>
  </si>
  <si>
    <t>Pozice</t>
  </si>
  <si>
    <t xml:space="preserve">             Materiál</t>
  </si>
  <si>
    <t xml:space="preserve">             Montáž</t>
  </si>
  <si>
    <t>Celkem</t>
  </si>
  <si>
    <t>Položka</t>
  </si>
  <si>
    <t>Mj</t>
  </si>
  <si>
    <t>Počet</t>
  </si>
  <si>
    <t>J. Cena</t>
  </si>
  <si>
    <t>1. ROZVODNICE</t>
  </si>
  <si>
    <t>ROZVODNICE R1</t>
  </si>
  <si>
    <t>Viz výkres D.1.4.4.7</t>
  </si>
  <si>
    <t xml:space="preserve">OCELOPLECHOVÝ ROZVÁDĚČ </t>
  </si>
  <si>
    <t xml:space="preserve">168 modulů - zapuštěná - 550 x 1100 x 110 mm - krytí IP 31/20 </t>
  </si>
  <si>
    <t>ks</t>
  </si>
  <si>
    <t>Rozvodnice vč. příslušenství - kryty, svorky PEN, PE, N, nosníky, lišty apod.</t>
  </si>
  <si>
    <t>Ref. výrobek : Hager FW72US1</t>
  </si>
  <si>
    <t>PŘEPĚŤOVÁ OCHRANA - KOMBINOVANÁ - TYP 1+2 (B+C)</t>
  </si>
  <si>
    <t>Kombinovaný modulový trojpólový svodič bleskových proudů TN-C</t>
  </si>
  <si>
    <t>Imax = 75 kA (10/350 ms), Up = 1,5 kV, optická a dálková signalizace</t>
  </si>
  <si>
    <t>SPÍNAČ 3-PÓLOVÝ</t>
  </si>
  <si>
    <t>3x 100 A - na DIN lištu</t>
  </si>
  <si>
    <t>SPÍNAČ 1-PÓLOVÝ</t>
  </si>
  <si>
    <t>Páčkový spínač do 25 A - řazení kontaků 11</t>
  </si>
  <si>
    <t>Přepínač s mezipolohou 1-0-2, 20 A</t>
  </si>
  <si>
    <t>ZVONEK</t>
  </si>
  <si>
    <t>Zvonek 230 V AC - 1 modul</t>
  </si>
  <si>
    <t>JISTIČE 1-PÓLOVÉ, CHAR. "B" , 10 kA</t>
  </si>
  <si>
    <t>4B-1 - 4 A</t>
  </si>
  <si>
    <t>6B-1 - 6 A</t>
  </si>
  <si>
    <t>10B-1 - 10 A</t>
  </si>
  <si>
    <t xml:space="preserve">16B-1 - 16 A </t>
  </si>
  <si>
    <t>JISTIČE 1+N-PÓLOVÉ, CHAR. "B" , 10 kA</t>
  </si>
  <si>
    <t>16B-1N - 16 A</t>
  </si>
  <si>
    <t>JISTIČE 3-PÓLOVÉ, CHAR. "B" , 10 kA</t>
  </si>
  <si>
    <t>16B-3 - 3x 16 A</t>
  </si>
  <si>
    <t>PROUD. CHRÁNIČE S NADPROUDOVOU OCHRANOU, CHAR. "B" , 10 kA</t>
  </si>
  <si>
    <t>10B-1N-030AC - 10 A/30 mA</t>
  </si>
  <si>
    <t>16B-1N-030AC - 16 A/30 mA</t>
  </si>
  <si>
    <t>STYKAČE</t>
  </si>
  <si>
    <t>Instalační stykač 2Z/20 A - ovl. cívka 230 V, manuál. ovládání</t>
  </si>
  <si>
    <t>Instalační stykač 3Z/25 A - ovl. cívka 230 V, manuál. ovládání</t>
  </si>
  <si>
    <t>SPÍNACÍ HODINY</t>
  </si>
  <si>
    <t>Spínací hodiny digitální, týdenní program</t>
  </si>
  <si>
    <t>Ref. výrobek : Theben TR 610 top2</t>
  </si>
  <si>
    <t>SOUMRAKOVÝ SPÍNAČ</t>
  </si>
  <si>
    <t>Digitální s nástěnným venkovním čidlem</t>
  </si>
  <si>
    <t>Ref. výrobek : Theben LUN 111 top2 AL</t>
  </si>
  <si>
    <t>AUTOMATIZAČNÍ ČLEN</t>
  </si>
  <si>
    <t>8 vstupů - 4 výstupy</t>
  </si>
  <si>
    <t>Ref. výrobek : Siemens LOGO!230RC</t>
  </si>
  <si>
    <t>PŘÍDAVNÁ SVORKOVNICE "N"</t>
  </si>
  <si>
    <t>3 x 16 mm2 + 4 x 10 mm2 ( 7 svorek), l = 49 mm</t>
  </si>
  <si>
    <t>VOLNÉ MÍSTO</t>
  </si>
  <si>
    <t>Termostat podlahového topení - 6 ks á 2 moduly - 12 modulů - viz dodávka topení</t>
  </si>
  <si>
    <t>ŘADOVÉ SVORKY</t>
  </si>
  <si>
    <t>RSA 2.5</t>
  </si>
  <si>
    <t xml:space="preserve"> Rozvodnice R1 - celkem</t>
  </si>
  <si>
    <t>800-741</t>
  </si>
  <si>
    <t>2. ELEKTROMONTÁŽE - SILNOPROUD</t>
  </si>
  <si>
    <t>CYKY - KABEL SILOVÝ, IZOLACE PVC - uložený pod omítkou nebo volně</t>
  </si>
  <si>
    <t>Cu jádro, izolace žíly PVC, žíly stočené do duše, obal výplňová guma, plášť PVC odolný proti UV záření. Značení žil dle ČSN 33 0166 ed.2, samozhášivost dle ČSN EN 60332-1-2.</t>
  </si>
  <si>
    <t>J 3x1.5 mm2</t>
  </si>
  <si>
    <t>O 3x1.5 mm2</t>
  </si>
  <si>
    <t>J 5x1.5 mm2</t>
  </si>
  <si>
    <t>J 3x2.5 mm2</t>
  </si>
  <si>
    <t>J 5x2.5 mm2</t>
  </si>
  <si>
    <t>J 4x25 mm2</t>
  </si>
  <si>
    <t>KABEL OVLÁDACÍ, IZOLACE PVC - uložený pod omítkou v trubce nebo volně</t>
  </si>
  <si>
    <t>JYTY 2x1,0 mm</t>
  </si>
  <si>
    <t>JYTY 4x1,0 mm</t>
  </si>
  <si>
    <t>J-Y(ST)Y 4x0,8 mm</t>
  </si>
  <si>
    <t>KABEL DATOVÝ - uložený pod omítkou v trubce nebo volně</t>
  </si>
  <si>
    <t>UTP CAT 5E - 4 páry, počet vodičů 8, měď 24 AVG (0,51 mm)</t>
  </si>
  <si>
    <t>S-STP CAT 5E 4x2x0,56</t>
  </si>
  <si>
    <t>UKONČENÍ KABELŮ V ROZVÁDĚČI</t>
  </si>
  <si>
    <t>3x1.5 mm2</t>
  </si>
  <si>
    <t>3x2.5 mm2</t>
  </si>
  <si>
    <t>5x1.5 mm2</t>
  </si>
  <si>
    <t>5x2,5 mm2</t>
  </si>
  <si>
    <t>4x25 mm2</t>
  </si>
  <si>
    <t>KRABICE ELEKTROINSTALAČNÍ DO ZDI POD OMÍTKU</t>
  </si>
  <si>
    <t>Velikost 68  - přístrojová, průměr 74 mm, hloubka 43 mm</t>
  </si>
  <si>
    <t>Velikost 68  - přístrojová hluboká, průměr 73 mm, hloubka 66 mm</t>
  </si>
  <si>
    <t>Velikost 68 - odbočná s víčkem, průměr 73,5 mm, hloubka 43 mm</t>
  </si>
  <si>
    <t>Velikost  97/5 - odbočná s víčkem, průměr 103 mm, hloubka 50 mm</t>
  </si>
  <si>
    <t>SVORKOVNICE KRABICOVÉ</t>
  </si>
  <si>
    <t>Bezšroubová svorka  2x 1-2,5 mm,</t>
  </si>
  <si>
    <t>Bezšroubová svorka 3x 1-2,5 mm2</t>
  </si>
  <si>
    <t>Bezšroubová svorka 4x 1-2,5 mm2</t>
  </si>
  <si>
    <t>KRABICE ELEKTROINSTALAČNÍ NÁSTĚNNÉ</t>
  </si>
  <si>
    <t>Krabice rozvodná  2,5-6 mm2, Cu,  5 pól. svorkovnice, IP 65 (ACIDUR)</t>
  </si>
  <si>
    <t>OHEBNÁ DVOUPLÁŠŤOVÁ KORUGOVANÁ CHRÁNIČKA</t>
  </si>
  <si>
    <t>Průměr 40/32 mm, 450 N/20 cm - volně</t>
  </si>
  <si>
    <t>TRUBKA ELEKTROINSTALAČNÍ OHEBNÁ</t>
  </si>
  <si>
    <t>Průměr 16/10,7 mm, 320 N/5 cm</t>
  </si>
  <si>
    <t>Průměr 20/14,1 mm, 320 N/5 cm</t>
  </si>
  <si>
    <t>DRÁTĚNÝ KABELOVÝ ŽLAB - GZ galvanicky zinkovaný</t>
  </si>
  <si>
    <t>GZ Kabelový žlab 50/50</t>
  </si>
  <si>
    <t>GZ Kabelový žlab 100/50</t>
  </si>
  <si>
    <t>GZ Spojka žlabu</t>
  </si>
  <si>
    <t>GZ Držák DZM 3/100</t>
  </si>
  <si>
    <t>GZ Držák DZM 13</t>
  </si>
  <si>
    <t>GZ Závitová tyč průměr 8 mm/1 m</t>
  </si>
  <si>
    <t>GZ Kovová hmoždinka M8</t>
  </si>
  <si>
    <t>GZ Spojka uzemňovací SUM1</t>
  </si>
  <si>
    <t>GZ Svorka zemnící SVZM 1</t>
  </si>
  <si>
    <t>Ref. výrobek : Kabelový žlab Arkys M2</t>
  </si>
  <si>
    <t>PLASTOVÉ KABELOVÉ ZÁVĚSY</t>
  </si>
  <si>
    <t>Držák kabelového svazku</t>
  </si>
  <si>
    <t>INSTALAČNÍ PŘÍSTOJE</t>
  </si>
  <si>
    <t>PŘÍSTROJE SPÍNAČE - 10 A/250 v</t>
  </si>
  <si>
    <t>Spínač jednopólový, řazení 1</t>
  </si>
  <si>
    <t>KRYT SPÍNAČE</t>
  </si>
  <si>
    <t>Jednoduchý</t>
  </si>
  <si>
    <t>PŘÍSTROJE ZÁSUVKY - 16 A/250 V</t>
  </si>
  <si>
    <t>Jednonásobná, 2P+PE, bezšroubová</t>
  </si>
  <si>
    <t>Svorkovnice s krytem, 5-ti pólová</t>
  </si>
  <si>
    <t>RÁMEČKY PRO SPÍNAČE A ZÁSUVKY</t>
  </si>
  <si>
    <t>Jednonásobný</t>
  </si>
  <si>
    <t>OVLADAČE SVĚTLÍKŮ</t>
  </si>
  <si>
    <t>Nástěnný dálkový ovladač</t>
  </si>
  <si>
    <t>Ref. výrobek :  Velux KLI 110</t>
  </si>
  <si>
    <t>ČIDLO PŘÍTOMNOSTI</t>
  </si>
  <si>
    <t>Stropní provedení - 360 st., 7x7m, 16 A/230 V, IP 40</t>
  </si>
  <si>
    <t>Ref. výrobek :  Theben PräsenzLight 360</t>
  </si>
  <si>
    <t>OCHRANNÉ A DOPLŇUJÍCÍ POSPOJOVÁNÍ</t>
  </si>
  <si>
    <t>VODIČ JEDNOŽILOVÝ, IZOLACE PVC</t>
  </si>
  <si>
    <t>Cu jádro, izolace PVC, barva zeleno/žlutá</t>
  </si>
  <si>
    <t>CY 16 mm2</t>
  </si>
  <si>
    <t>Cu jádro slaněné, izolace PVC, barva zeleno/žlutá</t>
  </si>
  <si>
    <t>CYA 16 mm2</t>
  </si>
  <si>
    <t>Průměr 16/10,7 mm, 125 N/5 cm</t>
  </si>
  <si>
    <t>UKONČENÍ VODIČŮ v rozváděči nebo na přístroji</t>
  </si>
  <si>
    <t xml:space="preserve"> do 16 mm2</t>
  </si>
  <si>
    <t>EKVIPOTENCIONÁLNÍ SVORKOVNICE - HES</t>
  </si>
  <si>
    <t>Krabice velikosti 125 - krabice odbočná s víčkem, 132 x 132 mm, hloubka 72 mm</t>
  </si>
  <si>
    <t>Ekvipotencionální svorkovnice bez krytu</t>
  </si>
  <si>
    <t>ELEKTRICKÉ PODLAHOVÉ TOPENÍ</t>
  </si>
  <si>
    <t>EL. TOPNÉ KABELY</t>
  </si>
  <si>
    <t>305 W - 18 m - dvoužilový topný kabel 17 W/m</t>
  </si>
  <si>
    <t>410 W - 24 m - dvoužilový topný kabel 17 W/m</t>
  </si>
  <si>
    <t>545 W - 32 m - dvoužilový topný kabel 17 W/m</t>
  </si>
  <si>
    <t>610 W - 35 m - dvoužilový topný kabel 17 W/m</t>
  </si>
  <si>
    <t>745 W - 43 m - dvoužilový topný kabel 17 W/m</t>
  </si>
  <si>
    <t>910 W - 54 m - dvoužilový topný kabel 17 W/m</t>
  </si>
  <si>
    <t>Ref. výrobek : V-systém elektro - typ TO-2S</t>
  </si>
  <si>
    <t>TERMOSTAT</t>
  </si>
  <si>
    <t>Termostat na DIN lištu s podlahovou sondou - osazen v rozvodnici R1</t>
  </si>
  <si>
    <t>Ref. výrobek : V-systém elektro - typ ETV-1991</t>
  </si>
  <si>
    <t>OSTATNÍ</t>
  </si>
  <si>
    <t>Fixační pásek standard - délka 10 m</t>
  </si>
  <si>
    <t>Příchytka kabelu, ruční montáž plast, pro uchycení k EPS</t>
  </si>
  <si>
    <t>bal</t>
  </si>
  <si>
    <t>Separační fólie, návin 25 m2, PETZ</t>
  </si>
  <si>
    <t>Diletační pás (25 m), obvodová diletace pro PV</t>
  </si>
  <si>
    <t>Lepící páska _V-systém pro lepení separační fólie</t>
  </si>
  <si>
    <t>MONTÁŽ ROZVÁDĚČŮ</t>
  </si>
  <si>
    <t>R1</t>
  </si>
  <si>
    <t>ZAPOJENÍ SPOTŘEBIČŮ</t>
  </si>
  <si>
    <t>Čerpadlo</t>
  </si>
  <si>
    <t>Osoušeč rukou</t>
  </si>
  <si>
    <t>Boiler</t>
  </si>
  <si>
    <t>Napáječ ZTI</t>
  </si>
  <si>
    <t>SVÍTIDLA</t>
  </si>
  <si>
    <t>Podrobný popis svítidel viz výkres D.1.4.4.2 - Legenda svítidel</t>
  </si>
  <si>
    <t>E1</t>
  </si>
  <si>
    <t>LED pásek - 20 W/m - 12 V DC - 2070 lm - 4000-4500 K denní bílá</t>
  </si>
  <si>
    <t>Ref. výrobek :  SB3-600</t>
  </si>
  <si>
    <t>Přisazený hliníkový profil</t>
  </si>
  <si>
    <t>Trafo 230 V/12 V - 50 W</t>
  </si>
  <si>
    <t>Trafo 230 V/12 V - 100 W</t>
  </si>
  <si>
    <t>Trafo 230 V/12 V - 200 W</t>
  </si>
  <si>
    <t>E2</t>
  </si>
  <si>
    <t>Venkovní přisazené - výška 165 mm, průměr 110 mm - kov a plast, barva černá</t>
  </si>
  <si>
    <t>Zdroj Superstar LED 14,5 W/E27 - 1522 lm - 4000 K</t>
  </si>
  <si>
    <t>Ref. výrobek :  Novodvorski 3406 Roc I Platon</t>
  </si>
  <si>
    <t>E3</t>
  </si>
  <si>
    <t>LED podhledové svítidlo - 7 W/E27 - průměr 114 mm, výška 70 mm - hliník, PVC, barva rámečku stříbrná - IP 20</t>
  </si>
  <si>
    <t>Zdroj LED 7 W NW /E27 - 560 lm - 4800 K</t>
  </si>
  <si>
    <t>Ref. výrobek :  CEILINE II</t>
  </si>
  <si>
    <t>E4</t>
  </si>
  <si>
    <t>LED podhledové svítidlo - 20 W/E27 - průměr 230 mm, výška 100 mm - hliník, PVC, barva rámečku stříbrná - IP 20</t>
  </si>
  <si>
    <t>Zdroj LED 20 W NW /E27 - 1700 lm - 4800 K</t>
  </si>
  <si>
    <t>E5</t>
  </si>
  <si>
    <t>Nástěnné venkovní svítidlo - základna hliník - povrch šedočerná antracit - difuzor plastový opál - IP 44</t>
  </si>
  <si>
    <t>Zdroj LED A60 18 W /E27 - 1800 lm - 4800 K</t>
  </si>
  <si>
    <t>Ref. výrobek :  WALDEMAR 18 W</t>
  </si>
  <si>
    <t>E6</t>
  </si>
  <si>
    <t>Nástěnné čtvercové svítidlo - LED 2x 8 W / E27 - odlévaný hliník s antracitovou úpravou - 260 x 260 x 81 mm - IP 44</t>
  </si>
  <si>
    <t>Zdroj LED 8 W /E27 - 810 lm - 2700 K</t>
  </si>
  <si>
    <t>Ref. výrobek :  PHILIPS Ecomoods SKIES 17184/93/16</t>
  </si>
  <si>
    <t>E7</t>
  </si>
  <si>
    <t>Prachotěsné zářivkové svítidlo - 1x 14 W - el. předřadník - průměr trubice 40 mm - IP 65</t>
  </si>
  <si>
    <t>Zdroj 14 W - T16/G5 - 810 lm - 2700 K</t>
  </si>
  <si>
    <t>Ref. výrobek :  VYRTYCH AQUA-40-114-EP</t>
  </si>
  <si>
    <t>N1</t>
  </si>
  <si>
    <t>Vestavné LED nouzové autonomní svítidlo s kruhovou vyzařovací charakteristikou a funkcí autotest. Bílý plast - průměr 122 mm - LED zdroj 3 W - 240 lm - doba autonomie 3 hod - IP 20</t>
  </si>
  <si>
    <t>Ref. výrobek :  SCHRACK NLILER023S</t>
  </si>
  <si>
    <t>N2</t>
  </si>
  <si>
    <t>Stropní  nebo nástěnné přisazené LED nouzové svítidlo piktogramové s vlastní baterií a funkcí autotest. Bílý plast - LED zdroj 4 W - doba autonomie 3 hod - IP 54</t>
  </si>
  <si>
    <t>Ref. výrobek :  SCHRACK NLKMU033SC</t>
  </si>
  <si>
    <t>HODINOVÉ SAZBY</t>
  </si>
  <si>
    <t>Manipulace na stávajícím zařízení</t>
  </si>
  <si>
    <t>hod</t>
  </si>
  <si>
    <t>Přepojení a přemístění stávajícího venkovního rozváděče</t>
  </si>
  <si>
    <t>Podružný materiál</t>
  </si>
  <si>
    <t>Montážní a upevňovací materiál, svorky, nátěry konstrukcí a trubek.</t>
  </si>
  <si>
    <t>Stavební přípomoce pro práce elektro</t>
  </si>
  <si>
    <t>Zkoušky a prohlídky elektrických rozvodů a zařízení celková prohlídka a vyhotovení revizní zprávy</t>
  </si>
  <si>
    <t>Vypracování dokumentace skutečného provedení</t>
  </si>
  <si>
    <t>POZNÁMKA</t>
  </si>
  <si>
    <t>Nedílnou součástí výkazu výměr je technická zpráva, výkresy půdorysů a rozvodnic.</t>
  </si>
  <si>
    <t xml:space="preserve"> Elektromontáže - celkem</t>
  </si>
  <si>
    <t>3. UZEMNĚNÍ, HROMOSVOD</t>
  </si>
  <si>
    <t>UZEMNĚNÍ</t>
  </si>
  <si>
    <t>Drát FeZn průměr 10/13 v PVC plášti (0,695kg/m)</t>
  </si>
  <si>
    <t>Pásek FeZn 30x4 (0,95kg/m)</t>
  </si>
  <si>
    <t>Svorka páska - páska</t>
  </si>
  <si>
    <t>Svorka páska - drát</t>
  </si>
  <si>
    <t>DRÁT AlMgSi PRO JÍMACÍ VEDENÍ</t>
  </si>
  <si>
    <t>Drát AlMgSi  o průměru 8 mm (0,135kg/m), polotvrdý</t>
  </si>
  <si>
    <t>JÍMACÍ TYČ</t>
  </si>
  <si>
    <t>AlMgSi s rovným koncem, L = 1500 mm, průměr 18 mm</t>
  </si>
  <si>
    <t>Betonový podstavec - 9 kg - průměr 280 mm</t>
  </si>
  <si>
    <t>SVORKA HROMOSVODNÍ,UZEMŇOVACÍ</t>
  </si>
  <si>
    <t>Univerzální , FeZn</t>
  </si>
  <si>
    <t>Universální s příložkou - pro připojení vodiče s plochým materiálem, FeZn</t>
  </si>
  <si>
    <t>Křížová svorka, FeZn</t>
  </si>
  <si>
    <t>Zkušební , FeZn</t>
  </si>
  <si>
    <t>Svorka k jímací tyči, FeZn</t>
  </si>
  <si>
    <t>PODPĚRA VEDENÍ FeZn</t>
  </si>
  <si>
    <t>Podpěra vedení na ploché střechy</t>
  </si>
  <si>
    <t>Podpěra vedení do zdiva na hmoždinku</t>
  </si>
  <si>
    <t>OCHRANA, DRŽÁKY</t>
  </si>
  <si>
    <t>Ochranná trubka - l = 1700 mm, FeZn</t>
  </si>
  <si>
    <t>Držák trubky do zdiva nebo do dřeva, l = 260 mm</t>
  </si>
  <si>
    <t>VÝSTRAŽNÁ TABULKA</t>
  </si>
  <si>
    <t>"Za bouřky dodržujte odstup 3 metry ! Jste v ohrožení života !"</t>
  </si>
  <si>
    <t>Štítek s označením svodu</t>
  </si>
  <si>
    <t>Projekt skutečného provedení hromosvodu</t>
  </si>
  <si>
    <t xml:space="preserve"> Hromosvod - celkem</t>
  </si>
  <si>
    <t>4. ZEMNÍ PRÁCE</t>
  </si>
  <si>
    <t>Kabelová rýha  šířky 0,3 m, hloubky 0,5 m (zřízení kabelového lože, hrubý zához)</t>
  </si>
  <si>
    <t xml:space="preserve">Rýha pro zemnící pásek  šířky 0,3 m, hloubky 0,8 m </t>
  </si>
  <si>
    <t xml:space="preserve"> Zemní práce - celkem</t>
  </si>
  <si>
    <t>Vypracoval : Ing. Zdeněk Böhm</t>
  </si>
  <si>
    <t>V Praze, únor 2017</t>
  </si>
  <si>
    <t>REKONSTRUKCE ŠATEN ZAMĚSTNANCŮ NA WC PRO NÁVŠTĚVNÍKY</t>
  </si>
  <si>
    <t>Elektroinstalace</t>
  </si>
  <si>
    <t>Rekapitulace nákladů</t>
  </si>
  <si>
    <t>Název</t>
  </si>
  <si>
    <t>Název - kopie</t>
  </si>
  <si>
    <t>Hodnota A</t>
  </si>
  <si>
    <t>Hodnota B</t>
  </si>
  <si>
    <t>Hodnota A - výpočet</t>
  </si>
  <si>
    <t>Hodnota B - výpočet</t>
  </si>
  <si>
    <t>Desetinná místa</t>
  </si>
  <si>
    <t>Format</t>
  </si>
  <si>
    <t>Základní náklady</t>
  </si>
  <si>
    <t>000000|e0fee0|T|1</t>
  </si>
  <si>
    <t>Dodávka</t>
  </si>
  <si>
    <t>&lt;2:ASUM&gt;</t>
  </si>
  <si>
    <t>Doprava 3,60%, Přesun 1,00%</t>
  </si>
  <si>
    <t>Doprava {20}%, Přesun {21}%</t>
  </si>
  <si>
    <t>[1A] * {20} / 100</t>
  </si>
  <si>
    <t>[1A] * {21} / 100</t>
  </si>
  <si>
    <t>Montáž - materiál</t>
  </si>
  <si>
    <t>&lt;3:ASUM&gt; + &lt;4:ASUM&gt;</t>
  </si>
  <si>
    <t>Montáž - práce</t>
  </si>
  <si>
    <t>&lt;2:BSUM&gt; + &lt;3:BSUM&gt; + &lt;4:BSUM&gt;</t>
  </si>
  <si>
    <t>Mezisoučet 1</t>
  </si>
  <si>
    <t>[1A] + [2A]</t>
  </si>
  <si>
    <t>[1B] + [2B] + [3B] + [4B]</t>
  </si>
  <si>
    <t>000000|ffeaff|T|0</t>
  </si>
  <si>
    <t>PPV 6,00% z montáže: materiál + práce</t>
  </si>
  <si>
    <t>PPV {22}% z montáže: materiál + práce</t>
  </si>
  <si>
    <t>([3B] + [4B]) * {22} / 100</t>
  </si>
  <si>
    <t>Zemní práce</t>
  </si>
  <si>
    <t>&lt;6:ASUM&gt; + &lt;6:BSUM&gt;</t>
  </si>
  <si>
    <t>PPV 1,00% z nátěrů a zemních prací</t>
  </si>
  <si>
    <t>PPV {23}% z nátěrů a zemních prací</t>
  </si>
  <si>
    <t xml:space="preserve">  </t>
  </si>
  <si>
    <t>([7B] + [8B]) * {23} / 100</t>
  </si>
  <si>
    <t>Mezisoučet 2</t>
  </si>
  <si>
    <t>[5A]</t>
  </si>
  <si>
    <t>[5B] + [6B] + [7B] + [8B] + [9B]</t>
  </si>
  <si>
    <t>Dodav. dokumentace 0,00% z mezisoučtu 2</t>
  </si>
  <si>
    <t>Dodav. dokumentace {24}% z mezisoučtu 2</t>
  </si>
  <si>
    <t>([10A] + [10B]) * {24} / 100</t>
  </si>
  <si>
    <t>Rizika a pojištění 0,00% z mezisoučtu 2</t>
  </si>
  <si>
    <t>Rizika a pojištění {25}% z mezisoučtu 2</t>
  </si>
  <si>
    <t>([10A] + [10B]) * {25} / 100</t>
  </si>
  <si>
    <t>Opravy v záruce 0,00% z mezisoučtu 1</t>
  </si>
  <si>
    <t>Opravy v záruce {26}% z mezisoučtu 1</t>
  </si>
  <si>
    <t>([5A] + [5B]) * {26} / 100</t>
  </si>
  <si>
    <t>Základní náklady celkem</t>
  </si>
  <si>
    <t>[10A] + [10B] + [11B] + [12B] + [13B]</t>
  </si>
  <si>
    <t>Vedlejší náklady</t>
  </si>
  <si>
    <t>GZS 3,25% z pravé strany mezisoučtu 2</t>
  </si>
  <si>
    <t>GZS {27}% z pravé strany mezisoučtu 2</t>
  </si>
  <si>
    <t>[10B] * {27} / 100</t>
  </si>
  <si>
    <t>Provozní vlivy 0,00% z mezisoučtu 2</t>
  </si>
  <si>
    <t>Provozní vlivy {28}% z mezisoučtu 2</t>
  </si>
  <si>
    <t>([10A] + [10B]) * {28} / 100</t>
  </si>
  <si>
    <t>Vedlejší náklady celkem</t>
  </si>
  <si>
    <t>[20B] + [21B]</t>
  </si>
  <si>
    <t>Kompletační činnost</t>
  </si>
  <si>
    <t>{29} * {32} * ([14B] * {31})^{30}</t>
  </si>
  <si>
    <t>Náklady celkem bez DPH</t>
  </si>
  <si>
    <t>Náklady celkem</t>
  </si>
  <si>
    <t>[14B] + [22B] + [30B]</t>
  </si>
  <si>
    <t>000000|bfebff|T|2</t>
  </si>
  <si>
    <t>Základ a hodnota DPH 21%</t>
  </si>
  <si>
    <t>Základ a hodnota DPH {100}%</t>
  </si>
  <si>
    <t>&lt;2-6:([ASUM]+{P12={100}}*0)&gt; + &lt;2-6:([BSUM]+{P13={100}}*0)&gt; + [2A] + [2B] + [6B] + [9B] + [11B] + [12B] + [13B] + [22B] + [30B]</t>
  </si>
  <si>
    <t>[40A] * {100} / 100</t>
  </si>
  <si>
    <t>Roční nárůst cen {34}%</t>
  </si>
  <si>
    <t>[50B] * {34} / 100</t>
  </si>
  <si>
    <t>Součty odstavců</t>
  </si>
  <si>
    <t>Součty odstavců|Materiál|Montáž</t>
  </si>
  <si>
    <t>SECTIONS(1;2;3)&lt;#%SECTION%:ASUM&gt;</t>
  </si>
  <si>
    <t>&lt;#%SECTION%:BSUM&gt;</t>
  </si>
  <si>
    <t>1. ROZVODNICE R1</t>
  </si>
  <si>
    <t>&lt;#2:ASUM&gt;</t>
  </si>
  <si>
    <t>&lt;#2:BSUM&gt;</t>
  </si>
  <si>
    <t xml:space="preserve">2. ELEKTROMONTÁŽE </t>
  </si>
  <si>
    <t>2. ELEKTROMONTÁŽE</t>
  </si>
  <si>
    <t>&lt;#3:ASUM&gt;</t>
  </si>
  <si>
    <t>&lt;#3:BSUM&gt;</t>
  </si>
  <si>
    <t>3. HROMOSVOD</t>
  </si>
  <si>
    <t>Praha, únor 2017</t>
  </si>
  <si>
    <t>Dodávka/ks</t>
  </si>
  <si>
    <t>Montáž/ks</t>
  </si>
  <si>
    <t>D+M</t>
  </si>
  <si>
    <t xml:space="preserve">Zařízení č.1 Větrání objektu   </t>
  </si>
  <si>
    <t>celkem</t>
  </si>
  <si>
    <t>1.10.1</t>
  </si>
  <si>
    <t>VZT jednotka SERAK Tech Vp=Vo=1710 m3/h, deskový výměník, el. ohřívač, podstropní včetně kompletní regulace viz. příloha</t>
  </si>
  <si>
    <t>1.20.1</t>
  </si>
  <si>
    <t xml:space="preserve">Sestava buňkových tlumičů GREIF G 500x250-1000.1 - 1ks materiál pozinkovaný plech </t>
  </si>
  <si>
    <t>1.20.2</t>
  </si>
  <si>
    <t xml:space="preserve">Sestava buňkových tlumičů GREIF G 500x200-2000.1 - 1ks materiál pozinkovaný plech </t>
  </si>
  <si>
    <t>1.30.1</t>
  </si>
  <si>
    <t>Přívodní anemostat Rotation Versio Lindab   RS-14-H-S-1-125</t>
  </si>
  <si>
    <t>1.39.1</t>
  </si>
  <si>
    <t xml:space="preserve">Šikmý nástavec 30° s mřížkou  500x450 mm Sání vzduchu </t>
  </si>
  <si>
    <t>1.44.</t>
  </si>
  <si>
    <t xml:space="preserve">Tepelná izolace kaučuk   25 mm  </t>
  </si>
  <si>
    <t>1.50.1</t>
  </si>
  <si>
    <t xml:space="preserve">Ohebná hadice Sonoflex A1, D= 125 Elektrodesign </t>
  </si>
  <si>
    <t>6,58</t>
  </si>
  <si>
    <t>1.60.</t>
  </si>
  <si>
    <t xml:space="preserve">Trouby rovné Čtyřhranné potrubí skupiny I. materiál pozinkovaný plech se stranami nad 250 mm </t>
  </si>
  <si>
    <t>1.62.</t>
  </si>
  <si>
    <t xml:space="preserve">Čtyřhranné potrubí skupiny I. materiál pozinkovaný plech se stranami do 250 mm, tvarovky  </t>
  </si>
  <si>
    <t>0,83</t>
  </si>
  <si>
    <t xml:space="preserve">Čtyřhranné potrubí skupiny I. materiál pozinkovaný plech se stranami nad 250 mm, tvarovky  </t>
  </si>
  <si>
    <t>6,55</t>
  </si>
  <si>
    <t>1.63.</t>
  </si>
  <si>
    <t xml:space="preserve">Trouby rovné Vinuté potrubí SPIRO materiál pozinkovaný plech do průměru 140 mm </t>
  </si>
  <si>
    <t>12,70</t>
  </si>
  <si>
    <t>1.64.</t>
  </si>
  <si>
    <t xml:space="preserve">Vinuté potrubí SPIRO materiál pozinkovaný plech do průměru 140 mm, tvarovky  </t>
  </si>
  <si>
    <t>1,68</t>
  </si>
  <si>
    <t>1A.20.1</t>
  </si>
  <si>
    <t>1A.35.2</t>
  </si>
  <si>
    <t xml:space="preserve">Talířový ventil do podhledu Elektrodesign KE 125 přívodní </t>
  </si>
  <si>
    <t>1A.36.1</t>
  </si>
  <si>
    <t xml:space="preserve">Talířový ventil do podhledu Elektrodesign KK 100 odvodní </t>
  </si>
  <si>
    <t>1A.36.2</t>
  </si>
  <si>
    <t xml:space="preserve">Talířový ventil do podhledu Elektrodesign KK 125 odvodní </t>
  </si>
  <si>
    <t>1A.39.1</t>
  </si>
  <si>
    <t xml:space="preserve">Šikmý nástavec 30° s mřížkou  500x200 mm výfuk </t>
  </si>
  <si>
    <t>1A.50.1</t>
  </si>
  <si>
    <t>2,21</t>
  </si>
  <si>
    <t>1A.50.2</t>
  </si>
  <si>
    <t xml:space="preserve">Ohebná hadice Sonoflex A1, D= 100 Elektrodesign </t>
  </si>
  <si>
    <t>8,03</t>
  </si>
  <si>
    <t>1A.60.</t>
  </si>
  <si>
    <t>1A.62.</t>
  </si>
  <si>
    <t>9,90</t>
  </si>
  <si>
    <t>1A.63.</t>
  </si>
  <si>
    <t>5,55</t>
  </si>
  <si>
    <t xml:space="preserve">Trouby rovné Vinuté potrubí SPIRO materiál pozinkovaný plech do průměru 200 mm </t>
  </si>
  <si>
    <t>6,79</t>
  </si>
  <si>
    <t>1A.64.</t>
  </si>
  <si>
    <t>1,71</t>
  </si>
  <si>
    <t xml:space="preserve">Vinuté potrubí SPIRO materiál pozinkovaný plech do průměru 200 mm, tvarovky  </t>
  </si>
  <si>
    <t>0,30</t>
  </si>
  <si>
    <t xml:space="preserve">  Společné  </t>
  </si>
  <si>
    <t xml:space="preserve">  (množství určí dodavatel)  </t>
  </si>
  <si>
    <t xml:space="preserve">  Montážní, závěsný a pomocný materiál  </t>
  </si>
  <si>
    <t xml:space="preserve">  Výšková montáž a použití mechanizmů  </t>
  </si>
  <si>
    <t xml:space="preserve">  Doprava (odhad)  </t>
  </si>
  <si>
    <t xml:space="preserve">  Požární těsnění prostupů  </t>
  </si>
  <si>
    <t xml:space="preserve">  Štítky a polepy zařízení dle ČSN  </t>
  </si>
  <si>
    <t xml:space="preserve">  Čistící otvory na potrubí  </t>
  </si>
  <si>
    <t xml:space="preserve">  Pomocné konstrukce (zavětrování potrubí… apod)  </t>
  </si>
  <si>
    <t xml:space="preserve">  Hodinové zúčtovací sazby  </t>
  </si>
  <si>
    <t xml:space="preserve">  Příprava ke komplexnímu vyzkoušení  </t>
  </si>
  <si>
    <t>h</t>
  </si>
  <si>
    <t xml:space="preserve">  Komplexní vyzkoušení, vyregulování a oživení zařízení  </t>
  </si>
  <si>
    <t xml:space="preserve">  Vypracování protokolu  </t>
  </si>
  <si>
    <t xml:space="preserve">  Vyregulování potrubí a koncových elementů  </t>
  </si>
  <si>
    <t xml:space="preserve">  Měření hlučnosti  </t>
  </si>
  <si>
    <t xml:space="preserve">  Zpracování dodavatelské a montážní dokumentace  </t>
  </si>
  <si>
    <t xml:space="preserve">  Zpracování dokumentace pro zkoušky zařízení  </t>
  </si>
  <si>
    <t xml:space="preserve">  Projekt skutečného provedení  </t>
  </si>
  <si>
    <t>VZDUCHOTECHNIKA CELKEM:</t>
  </si>
  <si>
    <t>Pozn:</t>
  </si>
  <si>
    <t>Propočet IN je proveden podle DPS odborným odhadem projektanta s využitím dostupných ceníků VZT elementů. Je zpracován v cenové úrovni 1Q/2017 a všechny ceny jsou bez DPH.</t>
  </si>
  <si>
    <t>PP</t>
  </si>
  <si>
    <t>Průzkumné, geodetické a projektové práce projektové práce dokumentace stavby (výkresová a textová) skutečného provedení stavby</t>
  </si>
  <si>
    <t>-121421009</t>
  </si>
  <si>
    <t>CS ÚRS 2016 01</t>
  </si>
  <si>
    <t>soubor</t>
  </si>
  <si>
    <t>Dokumentace skutečného provedení stavby, podklady pro kolaudaci</t>
  </si>
  <si>
    <t>013254000</t>
  </si>
  <si>
    <t>Průzkumné, geodetické a projektové práce</t>
  </si>
  <si>
    <t>VRN1</t>
  </si>
  <si>
    <t>Vedlejší rozpočtové náklady</t>
  </si>
  <si>
    <t>VRN</t>
  </si>
  <si>
    <t>Hodinové zúčtovací sazby profesí PSV zednické výpomoci a pomocné práce PSV dělník zednických výpomocí</t>
  </si>
  <si>
    <t>237515770</t>
  </si>
  <si>
    <t>512</t>
  </si>
  <si>
    <t>Hodinová zúčtovací sazba dělník zednických výpomocí</t>
  </si>
  <si>
    <t>HZS2491</t>
  </si>
  <si>
    <t>Hodinové zúčtovací sazby</t>
  </si>
  <si>
    <t>HZS</t>
  </si>
  <si>
    <t>Čerpadla teplovodní závitová mokroběžná cirkulační pro TUV (elektronicky řízená) PN 10, do 80 st.C DN přípojky/dopravní výška H (m) - čerpací výkon Q (m3/h) DN 15 / do 0,9 m / 0,35 m3/h (Star-Z-NOVA A)</t>
  </si>
  <si>
    <t>271363678</t>
  </si>
  <si>
    <t>Čerpadlo teplovodní mokroběžné závitové cirkulační DN 15 výtlak do 0,9 m průtok 0,35 m3/h pro TUV</t>
  </si>
  <si>
    <t>732421201</t>
  </si>
  <si>
    <t>Ústřední vytápění - strojovny</t>
  </si>
  <si>
    <t>732</t>
  </si>
  <si>
    <t>Přesun hmot pro instalační prefabrikáty stanovený z hmotnosti přesunovaného materiálu Příplatek k cenám za přesun prováděný bez použití mechanizace pro jakoukoliv výšku objektu</t>
  </si>
  <si>
    <t>-1186223839</t>
  </si>
  <si>
    <t>Příplatek k přesunu hmot tonážní 726 prováděný bez použití mechanizace</t>
  </si>
  <si>
    <t>998726181</t>
  </si>
  <si>
    <t>Přesun hmot pro instalační prefabrikáty stanovený z hmotnosti přesunovaného materiálu vodorovná dopravní vzdálenost do 50 m v objektech výšky do 6 m</t>
  </si>
  <si>
    <t>948529295</t>
  </si>
  <si>
    <t>Přesun hmot tonážní pro instalační prefabrikáty v objektech v do 6 m</t>
  </si>
  <si>
    <t>998726111</t>
  </si>
  <si>
    <t>16+1</t>
  </si>
  <si>
    <t>Předstěnové instalační systémy pro zazdění (GEBERIT) do masivních zděných konstrukcí pro závěsné klozety ovládání zepředu, stavební výška 1080 mm</t>
  </si>
  <si>
    <t>-169205197</t>
  </si>
  <si>
    <t>Instalační předstěna - klozet s ovládáním zepředu v 1080 mm závěsný do masivní zděné kce</t>
  </si>
  <si>
    <t>726111031</t>
  </si>
  <si>
    <t>Předstěnové instalační systémy pro zazdění (GEBERIT) do masivních zděných konstrukcí pro bidety, s nastavitelnou hloubkou 120 až 160 mm</t>
  </si>
  <si>
    <t>1527057634</t>
  </si>
  <si>
    <t>Instalační předstěna - bidet s nastavitelnou hl do 160 mm do masivní zděné kce</t>
  </si>
  <si>
    <t>726111011</t>
  </si>
  <si>
    <t>Zdravotechnika - předstěnové instalace</t>
  </si>
  <si>
    <t>726</t>
  </si>
  <si>
    <t>Přesun hmot pro zařizovací předměty stanovený z hmotnosti přesunovaného materiálu Příplatek k cenám za přesun prováděný bez použití mechanizace pro jakoukoliv výšku objektu</t>
  </si>
  <si>
    <t>1687735724</t>
  </si>
  <si>
    <t>Příplatek k přesunu hmot tonážní 725 prováděný bez použití mechanizace</t>
  </si>
  <si>
    <t>998725181</t>
  </si>
  <si>
    <t>Přesun hmot pro zařizovací předměty stanovený z hmotnosti přesunovaného materiálu vodorovná dopravní vzdálenost do 50 m v objektech výšky do 6 m</t>
  </si>
  <si>
    <t>-1508378887</t>
  </si>
  <si>
    <t>Přesun hmot tonážní pro zařizovací předměty v objektech v do 6 m</t>
  </si>
  <si>
    <t>998725101</t>
  </si>
  <si>
    <t>pro vodovodní uzávěry</t>
  </si>
  <si>
    <t>10+2</t>
  </si>
  <si>
    <t>pro čistící kusy</t>
  </si>
  <si>
    <t>Dvířka revizní 300 x 300 mm, stěnová</t>
  </si>
  <si>
    <t>-1637175362</t>
  </si>
  <si>
    <t>725980R01</t>
  </si>
  <si>
    <t>14+1+2</t>
  </si>
  <si>
    <t>Zápachové uzávěrky zařizovacích předmětů pro umyvadla DN 40 (HL 132/40)</t>
  </si>
  <si>
    <t>610923367</t>
  </si>
  <si>
    <t xml:space="preserve">Zápachová uzávěrka pro umyvadla </t>
  </si>
  <si>
    <t>725861102</t>
  </si>
  <si>
    <t>Baterie bidetové stojánkové klasické bez výpusti</t>
  </si>
  <si>
    <t>1330409977</t>
  </si>
  <si>
    <t>725823121</t>
  </si>
  <si>
    <t>14+1</t>
  </si>
  <si>
    <t>Baterie umyvadlové stojánkové automatické senzorové přívodem teplé a studené vody</t>
  </si>
  <si>
    <t>-1541962572</t>
  </si>
  <si>
    <t>Baterie umyvadlové automatické senzorové s přívodem teplé a studené vody</t>
  </si>
  <si>
    <t>725822642</t>
  </si>
  <si>
    <t>Baterie umyvadlové stojánkové pákové bez výpusti</t>
  </si>
  <si>
    <t>1982878784</t>
  </si>
  <si>
    <t>725822611</t>
  </si>
  <si>
    <t>Baterie dřezové nástěnné pákové s otáčivým kulatým ústím a délkou ramínka 300 mm, pro výlevku</t>
  </si>
  <si>
    <t>1875997254</t>
  </si>
  <si>
    <t>725821312</t>
  </si>
  <si>
    <t>(14+2+1)*2</t>
  </si>
  <si>
    <t>Ventily rohové bez připojovací trubičky nebo flexi hadičky G 1/2</t>
  </si>
  <si>
    <t>-274785481</t>
  </si>
  <si>
    <t>Ventil rohový bez připojovací trubičky nebo flexi hadičky G 1/2</t>
  </si>
  <si>
    <t>725813111</t>
  </si>
  <si>
    <t xml:space="preserve">Elektrické ohřívače zásobníkové pojistné armatury bezpečnostní souprava </t>
  </si>
  <si>
    <t>-1559115562</t>
  </si>
  <si>
    <t xml:space="preserve">Ventil pojistný bezpečnostní souprava </t>
  </si>
  <si>
    <t>725535221</t>
  </si>
  <si>
    <t>Elektrické ohřívače zásobníkové beztlakové přepadové akumulační s pojistným ventilem závěsné svislé 160 l (2,0 kW) objem nádrže (příkon)</t>
  </si>
  <si>
    <t>1327168622</t>
  </si>
  <si>
    <t>Elektrický ohřívač zásobníkový akumulační závěsný svislý 160 l / 2 kW</t>
  </si>
  <si>
    <t>725532124</t>
  </si>
  <si>
    <t>Výlevky bez výtokových armatur a splachovací nádrže keramické se sklopnou plastovou mřížkou 425 mm</t>
  </si>
  <si>
    <t>-1784498774</t>
  </si>
  <si>
    <t>Výlevka bez výtokových armatur keramická se sklopnou plastovou mřížkou 425 mm</t>
  </si>
  <si>
    <t>725331111</t>
  </si>
  <si>
    <t>96</t>
  </si>
  <si>
    <t>Bidety bez výtokových armatur se zápachovou uzávěrkou keramické závěsné</t>
  </si>
  <si>
    <t>-1372594871</t>
  </si>
  <si>
    <t>Bidet bez armatur výtokových keramický závěsný se zápachovou uzávěrkou</t>
  </si>
  <si>
    <t>725231203</t>
  </si>
  <si>
    <t>Umyvadla keramická bez výtokových armatur zdravotní se zápachovou uzávěrkou připevněná na stěnu šrouby bílá 640 mm</t>
  </si>
  <si>
    <t>-1280131807</t>
  </si>
  <si>
    <t>Umyvadlo keramické zdravotní připevněné na stěnu šrouby bílé 640 mm</t>
  </si>
  <si>
    <t>725211681</t>
  </si>
  <si>
    <t>6+4+3+1</t>
  </si>
  <si>
    <t>Umyvadla keramická bez výtokových armatur zápustná bílá 550 mm</t>
  </si>
  <si>
    <t>1385947754</t>
  </si>
  <si>
    <t>Umyvadlo keramické zápustné bílé 550 mm bez skříňky</t>
  </si>
  <si>
    <t>725211661</t>
  </si>
  <si>
    <t>Umyvadla keramická bez výtokových armatur se zápachovou uzávěrkou připevněná na stěnu šrouby bílá bez sloupu nebo krytu na sifon 550 mm</t>
  </si>
  <si>
    <t>-2030900229</t>
  </si>
  <si>
    <t>Umyvadlo keramické připevněné na stěnu šrouby bílé bez krytu na sifon 550 mm</t>
  </si>
  <si>
    <t>725211602</t>
  </si>
  <si>
    <t>5+7</t>
  </si>
  <si>
    <t>Pisoárové záchodky keramické automatické s radarovým senzorem</t>
  </si>
  <si>
    <t>-1804737675</t>
  </si>
  <si>
    <t>Pisoárový záchodek automatický s radarovým senzorem</t>
  </si>
  <si>
    <t>725121525</t>
  </si>
  <si>
    <t>Zařízení záchodů klozety keramické závěsné na nosné stěny s hlubokým splachováním odpad vodorovný, pro tělesně postižené</t>
  </si>
  <si>
    <t>-1337957721</t>
  </si>
  <si>
    <t>Klozet keramický závěsný na nosné stěny s hlubokým splachováním odpad vodorovný, pro tělesně postižené</t>
  </si>
  <si>
    <t>725112R01</t>
  </si>
  <si>
    <t>7+5+4</t>
  </si>
  <si>
    <t>Zařízení záchodů klozety keramické závěsné na nosné stěny s hlubokým splachováním odpad vodorovný</t>
  </si>
  <si>
    <t>2039540969</t>
  </si>
  <si>
    <t>Klozet keramický závěsný na nosné stěny s hlubokým splachováním odpad vodorovný</t>
  </si>
  <si>
    <t>725112021</t>
  </si>
  <si>
    <t>Zdravotechnika - zařizovací předměty</t>
  </si>
  <si>
    <t>725</t>
  </si>
  <si>
    <t>Přesun hmot pro vnitřní vodovod stanovený z hmotnosti přesunovaného materiálu Příplatek k ceně za přesun prováděný bez použití mechanizace pro jakoukoliv výšku objektu</t>
  </si>
  <si>
    <t>1392479761</t>
  </si>
  <si>
    <t>Příplatek k přesunu hmot tonážní 722 prováděný bez použití mechanizace</t>
  </si>
  <si>
    <t>998722181</t>
  </si>
  <si>
    <t>Přesun hmot pro vnitřní vodovod stanovený z hmotnosti přesunovaného materiálu vodorovná dopravní vzdálenost do 50 m v objektech výšky do 6 m</t>
  </si>
  <si>
    <t>-232281138</t>
  </si>
  <si>
    <t>Přesun hmot tonážní pro vnitřní vodovod v objektech v do 6 m</t>
  </si>
  <si>
    <t>998722101</t>
  </si>
  <si>
    <t>9+58+47+18+9+2</t>
  </si>
  <si>
    <t>dle potrubí</t>
  </si>
  <si>
    <t>Zkoušky, proplach a desinfekce vodovodního potrubí proplach a desinfekce vodovodního potrubí do DN 80</t>
  </si>
  <si>
    <t>1786423183</t>
  </si>
  <si>
    <t>Proplach a dezinfekce vodovodního potrubí do DN 80</t>
  </si>
  <si>
    <t>722290234</t>
  </si>
  <si>
    <t>Zkoušky, proplach a desinfekce vodovodního potrubí zkoušky těsnosti vodovodního potrubí závitového do DN 50</t>
  </si>
  <si>
    <t>1885831997</t>
  </si>
  <si>
    <t>Zkouška těsnosti vodovodního potrubí závitového do DN 50</t>
  </si>
  <si>
    <t>722290226</t>
  </si>
  <si>
    <t>Armatury se dvěma závity filtry mosazný (IVAR) PN 16 do 120  st.C G 1/2</t>
  </si>
  <si>
    <t>-1910196607</t>
  </si>
  <si>
    <t>Filtr mosazný G 1/2 PN 16 do 120°C s 2x vnitřním závitem</t>
  </si>
  <si>
    <t>722234263</t>
  </si>
  <si>
    <t>Armatury se dvěma závity kulové kohouty PN 42 do 185  st.C přímé vnitřní závit s vypouštěním (R 250 DS Giacomini) G 3/4</t>
  </si>
  <si>
    <t>111319239</t>
  </si>
  <si>
    <t>Kohout kulový přímý G 3/4 PN 42 do 185°C vnitřní závit s vypouštěním</t>
  </si>
  <si>
    <t>722232062</t>
  </si>
  <si>
    <t>Armatury se dvěma závity kulové kohouty PN 42 do 185  st.C přímé vnitřní závit s vypouštěním (R 250 DS Giacomini) G 1/2</t>
  </si>
  <si>
    <t>2050467832</t>
  </si>
  <si>
    <t>Kohout kulový přímý G 1/2 PN 42 do 185°C vnitřní závit s vypouštěním</t>
  </si>
  <si>
    <t>722232061</t>
  </si>
  <si>
    <t>Armatury se dvěma závity kulové kohouty PN 42 do 185  st.C přímé vnitřní závit (R 250 D Giacomini) G 1 1/2</t>
  </si>
  <si>
    <t>119479216</t>
  </si>
  <si>
    <t>Kohout kulový přímý G 1 1/2 PN 42 do 185°C vnitřní závit</t>
  </si>
  <si>
    <t>722232047</t>
  </si>
  <si>
    <t>Armatury se dvěma závity kulové kohouty PN 42 do 185  st.C přímé vnitřní závit (R 250 D Giacomini) G 1 1/4</t>
  </si>
  <si>
    <t>-32712611</t>
  </si>
  <si>
    <t>Kohout kulový přímý G 1 1/4 PN 42 do 185°C vnitřní závit</t>
  </si>
  <si>
    <t>722232046</t>
  </si>
  <si>
    <t>Armatury se dvěma závity kulové kohouty PN 42 do 185  st.C přímé vnitřní závit (R 250 D Giacomini) G 1/2</t>
  </si>
  <si>
    <t>530986310</t>
  </si>
  <si>
    <t>Kohout kulový přímý G 1/2 PN 42 do 185°C vnitřní závit</t>
  </si>
  <si>
    <t>722232043</t>
  </si>
  <si>
    <t>Armatury se dvěma závity ventily zpětné (R 60) PN 10 do 110 st.C G 1/2</t>
  </si>
  <si>
    <t>821121093</t>
  </si>
  <si>
    <t>Ventil zpětný G 1/2 PN 10 do 110°C se dvěma závity</t>
  </si>
  <si>
    <t>722231072</t>
  </si>
  <si>
    <t>2*(14+2+1+1+1)+12+16+1</t>
  </si>
  <si>
    <t>Zřízení přípojek na potrubí vyvedení a upevnění výpustek do DN 25</t>
  </si>
  <si>
    <t>816612247</t>
  </si>
  <si>
    <t>Vyvedení a upevnění výpustku do DN 25</t>
  </si>
  <si>
    <t>722190401</t>
  </si>
  <si>
    <t>77</t>
  </si>
  <si>
    <t>teplá + cirkulační</t>
  </si>
  <si>
    <t>Ochrana potrubí tepelně izolačními trubicemi z pěnového polyetylenu PE přilepenými v příčných a podélných spojích, tloušťky izolace přes 20 do 25 mm, vnitřního průměru izolace DN přes 22 do 42 mm</t>
  </si>
  <si>
    <t>1573842797</t>
  </si>
  <si>
    <t>Ochrana vodovodního potrubí přilepenými tepelně izolačními trubicemi z PE tl do 25 mm DN do 42 mm</t>
  </si>
  <si>
    <t>722181252</t>
  </si>
  <si>
    <t>43+12</t>
  </si>
  <si>
    <t>Ochrana potrubí tepelně izolačními trubicemi z pěnového polyetylenu PE přilepenými v příčných a podélných spojích, tloušťky izolace přes 20 do 25 mm, vnitřního průměru izolace DN do 22 mm</t>
  </si>
  <si>
    <t>1718336198</t>
  </si>
  <si>
    <t>Ochrana vodovodního potrubí přilepenými tepelně izolačními trubicemi z PE tl do 25 mm DN do 22 mm</t>
  </si>
  <si>
    <t>722181251</t>
  </si>
  <si>
    <t>14+9+2</t>
  </si>
  <si>
    <t>studená</t>
  </si>
  <si>
    <t>Ochrana potrubí tepelně izolačními trubicemi z pěnového polyetylenu PE přilepenými v příčných a podélných spojích, tloušťky izolace přes 10 do 15 mm, vnitřního průměru izolace DN přes 22 do 42 mm</t>
  </si>
  <si>
    <t>229857141</t>
  </si>
  <si>
    <t>Ochrana vodovodního potrubí přilepenými tepelně izolačními trubicemi z PE tl do 15 mm DN do 42 mm</t>
  </si>
  <si>
    <t>722181232</t>
  </si>
  <si>
    <t>15+35</t>
  </si>
  <si>
    <t>Ochrana potrubí tepelně izolačními trubicemi z pěnového polyetylenu PE přilepenými v příčných a podélných spojích, tloušťky izolace přes 10 do 15 mm, vnitřního průměru izolace DN do 22 mm</t>
  </si>
  <si>
    <t>835050153</t>
  </si>
  <si>
    <t>Ochrana vodovodního potrubí přilepenými tepelně izolačními trubicemi z PE tl do 15 mm DN do 22 mm</t>
  </si>
  <si>
    <t>722181231</t>
  </si>
  <si>
    <t>Potrubí z plastových trubek z polypropylenu (PPR) svařovaných polyfuzně PN 20 (SDR 6) D 50 x 8,4</t>
  </si>
  <si>
    <t>-1006308381</t>
  </si>
  <si>
    <t>Potrubí vodovodní plastové PPR svar polyfuze PN 20 D 50 x 8,4 mm</t>
  </si>
  <si>
    <t>722174026</t>
  </si>
  <si>
    <t>Potrubí z plastových trubek z polypropylenu (PPR) svařovaných polyfuzně PN 20 (SDR 6) D 40 x 6,7</t>
  </si>
  <si>
    <t>-843879370</t>
  </si>
  <si>
    <t>Potrubí vodovodní plastové PPR svar polyfuze PN 20 D 40 x 6,7 mm</t>
  </si>
  <si>
    <t>722174025</t>
  </si>
  <si>
    <t>3+3+8</t>
  </si>
  <si>
    <t>Potrubí z plastových trubek z polypropylenu (PPR) svařovaných polyfuzně PN 20 (SDR 6) D 32 x 5,4</t>
  </si>
  <si>
    <t>-972860352</t>
  </si>
  <si>
    <t>Potrubí vodovodní plastové PPR svar polyfuze PN 20 D 32 x5,4 mm</t>
  </si>
  <si>
    <t>722174024</t>
  </si>
  <si>
    <t>4+8</t>
  </si>
  <si>
    <t>3+2+2+6+4+8+4+2+2+2</t>
  </si>
  <si>
    <t>Potrubí z plastových trubek z polypropylenu (PPR) svařovaných polyfuzně PN 20 (SDR 6) D 25 x 4,2</t>
  </si>
  <si>
    <t>1157035926</t>
  </si>
  <si>
    <t>Potrubí vodovodní plastové PPR svar polyfuze PN 20 D 25 x 4,2 mm</t>
  </si>
  <si>
    <t>722174023</t>
  </si>
  <si>
    <t>4+4+8+2+8+5+4+4+4</t>
  </si>
  <si>
    <t>2+5+5+1+2</t>
  </si>
  <si>
    <t>Potrubí z plastových trubek z polypropylenu (PPR) svařovaných polyfuzně PN 20 (SDR 6) D 20 x 3,4</t>
  </si>
  <si>
    <t>198758405</t>
  </si>
  <si>
    <t>Potrubí vodovodní plastové PPR svar polyfuze PN 20 D 20 x 3,4 mm</t>
  </si>
  <si>
    <t>722174022</t>
  </si>
  <si>
    <t>Zdravotechnika - vnitřní vodovod</t>
  </si>
  <si>
    <t>722</t>
  </si>
  <si>
    <t>Přesun hmot pro vnitřní kanalizace stanovený z hmotnosti přesunovaného materiálu Příplatek k ceně za přesun prováděný bez použití mechanizace pro jakoukoliv výšku objektu</t>
  </si>
  <si>
    <t>1453818505</t>
  </si>
  <si>
    <t>Příplatek k přesunu hmot tonážní 721 prováděný bez použití mechanizace</t>
  </si>
  <si>
    <t>998721181</t>
  </si>
  <si>
    <t>Přesun hmot pro vnitřní kanalizace stanovený z hmotnosti přesunovaného materiálu vodorovná dopravní vzdálenost do 50 m v objektech výšky do 6 m</t>
  </si>
  <si>
    <t>-1186424781</t>
  </si>
  <si>
    <t>Přesun hmot tonážní pro vnitřní kanalizace v objektech v do 6 m</t>
  </si>
  <si>
    <t>998721101</t>
  </si>
  <si>
    <t>25+21</t>
  </si>
  <si>
    <t>Zkouška těsnosti kanalizace v objektech vodou DN 150 nebo DN 200</t>
  </si>
  <si>
    <t>-896563353</t>
  </si>
  <si>
    <t>Zkouška těsnosti potrubí kanalizace vodou do DN 200</t>
  </si>
  <si>
    <t>721290112</t>
  </si>
  <si>
    <t>2+15+10+16+4+22+7+29+10</t>
  </si>
  <si>
    <t>Zkouška těsnosti kanalizace v objektech vodou do DN 125</t>
  </si>
  <si>
    <t>1218674691</t>
  </si>
  <si>
    <t>Zkouška těsnosti potrubí kanalizace vodou do DN 125</t>
  </si>
  <si>
    <t>721290111</t>
  </si>
  <si>
    <t>Podomítková vodní ZU pro odvod kondenzátu s přídavnou mechanickou uzávěrkou, pro klimatizační jednotky DN32 - 100x100mm</t>
  </si>
  <si>
    <t>1881331940</t>
  </si>
  <si>
    <t>721274R02</t>
  </si>
  <si>
    <t>Kalich pro úkapy DN32 se zápachovou uzávěrkou a přídavnou mechanickou uzávěrkou - kuličkou pro suchý stav</t>
  </si>
  <si>
    <t>-12946731</t>
  </si>
  <si>
    <t>721274R01</t>
  </si>
  <si>
    <t>Ventily přivzdušňovací odpadních potrubí vnitřní DN 110</t>
  </si>
  <si>
    <t>572544995</t>
  </si>
  <si>
    <t>Přivzdušňovací ventil vnitřní odpadních potrubí DN 110</t>
  </si>
  <si>
    <t>721274124</t>
  </si>
  <si>
    <t xml:space="preserve">Ventilační hlavice z polypropylenu (PP) DN 110 </t>
  </si>
  <si>
    <t>-1717713194</t>
  </si>
  <si>
    <t>Hlavice ventilační polypropylen PP DN 110</t>
  </si>
  <si>
    <t>721273153</t>
  </si>
  <si>
    <t xml:space="preserve">Zpětné klapky z polypropylenu (PP) s automatickým uzávěrem DN 160 </t>
  </si>
  <si>
    <t>-1197629151</t>
  </si>
  <si>
    <t>Klapka zpětná polypropylen PP s automatickým uzávěrem DN 160</t>
  </si>
  <si>
    <t>721263103</t>
  </si>
  <si>
    <t xml:space="preserve">Lapače střešních splavenin z polypropylenu (PP) DN 110 </t>
  </si>
  <si>
    <t>-946698744</t>
  </si>
  <si>
    <t>Lapač střešních splavenin z PP se zápachovou klapkou a lapacím košem DN 110</t>
  </si>
  <si>
    <t>721242115</t>
  </si>
  <si>
    <t>Střešní vtoky (vpusti) polypropylenové (PP) pro ploché střechy s odtokem svislým DN 110, vyhřívané</t>
  </si>
  <si>
    <t>-1787793046</t>
  </si>
  <si>
    <t>Střešní vtok polypropylen PP pro ploché střechy svislý odtok DN 110, vyhřívaný</t>
  </si>
  <si>
    <t>721233R01</t>
  </si>
  <si>
    <t>Vyměření přípojek na potrubí vyvedení a upevnění odpadních výpustek DN 100</t>
  </si>
  <si>
    <t>-1040350019</t>
  </si>
  <si>
    <t>Vyvedení a upevnění odpadních výpustek DN 100</t>
  </si>
  <si>
    <t>721194109</t>
  </si>
  <si>
    <t>1+1+1+14+2+12</t>
  </si>
  <si>
    <t>Vyměření přípojek na potrubí vyvedení a upevnění odpadních výpustek DN 50</t>
  </si>
  <si>
    <t>-2026574978</t>
  </si>
  <si>
    <t>Vyvedení a upevnění odpadních výpustek do DN 50</t>
  </si>
  <si>
    <t>721194105</t>
  </si>
  <si>
    <t>P</t>
  </si>
  <si>
    <t>Poznámka k položce:
OSMA, kód výrobku: 18310</t>
  </si>
  <si>
    <t>Trubky z polypropylénu a kombinované trubky a tvarovky kanalizační HT-Systém Plus PPs® čistící tvarovky HTRE, DN 110</t>
  </si>
  <si>
    <t>634333211</t>
  </si>
  <si>
    <t>čistící tvarovka HTRE, DN 100</t>
  </si>
  <si>
    <t>286156030</t>
  </si>
  <si>
    <t>Poznámka k položce:
OSMA, kód výrobku: 18210</t>
  </si>
  <si>
    <t>Trubky z polypropylénu a kombinované trubky a tvarovky kanalizační HT-Systém Plus PPs® čistící tvarovky HTRE, DN 75</t>
  </si>
  <si>
    <t>-1929140539</t>
  </si>
  <si>
    <t>čistící tvarovka HTRE, DN 75</t>
  </si>
  <si>
    <t>286156020</t>
  </si>
  <si>
    <t>2+2+2+4+3+3</t>
  </si>
  <si>
    <t>Potrubí z plastových trub HT Systém (polypropylenové PPs) připojovací DN 100</t>
  </si>
  <si>
    <t>1516129102</t>
  </si>
  <si>
    <t>Potrubí kanalizační z PP připojovací systém HT DN 100</t>
  </si>
  <si>
    <t>721174045</t>
  </si>
  <si>
    <t>2+2+2+4</t>
  </si>
  <si>
    <t>Potrubí z plastových trub HT Systém (polypropylenové PPs) připojovací DN 70</t>
  </si>
  <si>
    <t>964481915</t>
  </si>
  <si>
    <t>Potrubí kanalizační z PP připojovací systém HT DN 70</t>
  </si>
  <si>
    <t>721174044</t>
  </si>
  <si>
    <t>2+3+2+1+1+1+1+2+2</t>
  </si>
  <si>
    <t>Potrubí z plastových trub HT Systém (polypropylenové PPs) připojovací DN 50</t>
  </si>
  <si>
    <t>-960856025</t>
  </si>
  <si>
    <t>Potrubí kanalizační z PP připojovací systém HT DN 50</t>
  </si>
  <si>
    <t>721174043</t>
  </si>
  <si>
    <t>Potrubí z plastových trub HT Systém (polypropylenové PPs) připojovací DN 40</t>
  </si>
  <si>
    <t>907341276</t>
  </si>
  <si>
    <t>Potrubí kanalizační z PP připojovací systém HT DN 40</t>
  </si>
  <si>
    <t>721174042</t>
  </si>
  <si>
    <t>5+2+2+2+1+2+2+2+2+2</t>
  </si>
  <si>
    <t>Potrubí z plastových trub HT Systém (polypropylenové PPs) odpadní (svislé) DN 100</t>
  </si>
  <si>
    <t>843273681</t>
  </si>
  <si>
    <t>Potrubí kanalizační z PP odpadní systém HT DN 100</t>
  </si>
  <si>
    <t>721174025</t>
  </si>
  <si>
    <t>2+2</t>
  </si>
  <si>
    <t>Potrubí z plastových trub HT Systém (polypropylenové PPs) odpadní (svislé) DN 70</t>
  </si>
  <si>
    <t>1962482951</t>
  </si>
  <si>
    <t>Potrubí kanalizační z PP odpadní systém HT DN 70</t>
  </si>
  <si>
    <t>721174024</t>
  </si>
  <si>
    <t>22+3</t>
  </si>
  <si>
    <t>Potrubí z plastových trub KG Systém (SN4) svodné (ležaté) DN 150</t>
  </si>
  <si>
    <t>1456402605</t>
  </si>
  <si>
    <t>Potrubí kanalizační plastové svodné systém KG DN 150</t>
  </si>
  <si>
    <t>721173403</t>
  </si>
  <si>
    <t>6+2+4+3+2+4+2+2+2+2</t>
  </si>
  <si>
    <t>Potrubí z plastových trub KG Systém (SN4) svodné (ležaté) DN 125</t>
  </si>
  <si>
    <t>1130783310</t>
  </si>
  <si>
    <t>Potrubí kanalizační plastové svodné systém KG DN 125</t>
  </si>
  <si>
    <t>721173402</t>
  </si>
  <si>
    <t>2+4+1</t>
  </si>
  <si>
    <t>Potrubí z plastových trub KG Systém (SN4) svodné (ležaté) DN 100</t>
  </si>
  <si>
    <t>1371389685</t>
  </si>
  <si>
    <t>Potrubí kanalizační plastové svodné systém KG DN 100</t>
  </si>
  <si>
    <t>721173401</t>
  </si>
  <si>
    <t>18+3</t>
  </si>
  <si>
    <t>Potrubí z plastových trub KG Systém (SN4) dešťové DN 160</t>
  </si>
  <si>
    <t>-492490602</t>
  </si>
  <si>
    <t>Potrubí kanalizační plastové dešťové systém KG DN 160</t>
  </si>
  <si>
    <t>721173317</t>
  </si>
  <si>
    <t>4+4+2</t>
  </si>
  <si>
    <t>Potrubí z plastových trub KG Systém (SN4) dešťové DN 125</t>
  </si>
  <si>
    <t>397171246</t>
  </si>
  <si>
    <t>Potrubí kanalizační plastové dešťové systém KG DN 125</t>
  </si>
  <si>
    <t>721173316</t>
  </si>
  <si>
    <t>Zdravotechnika - vnitřní kanalizace</t>
  </si>
  <si>
    <t>721</t>
  </si>
  <si>
    <t>Práce a dodávky PSV</t>
  </si>
  <si>
    <t>PSV</t>
  </si>
  <si>
    <t>Přesun hmot pro trubní vedení hloubené z trub z plastických hmot nebo sklolaminátových Příplatek k cenám za zvětšený přesun přes vymezenou největší dopravní vzdálenost do 500 m</t>
  </si>
  <si>
    <t>-945145904</t>
  </si>
  <si>
    <t>Příplatek k přesunu hmot pro trubní vedení z trub z plastických hmot za zvětšený přesun do 500 m</t>
  </si>
  <si>
    <t>998276124</t>
  </si>
  <si>
    <t>Přesun hmot pro trubní vedení hloubené z trub z plastických hmot nebo sklolaminátových pro vodovody nebo kanalizace v otevřeném výkopu dopravní vzdálenost do 15 m</t>
  </si>
  <si>
    <t>864318103</t>
  </si>
  <si>
    <t>Přesun hmot pro trubní vedení z trub z plastických hmot otevřený výkop</t>
  </si>
  <si>
    <t>998276101</t>
  </si>
  <si>
    <t>Přesun hmot</t>
  </si>
  <si>
    <t>998</t>
  </si>
  <si>
    <t>Pročištění stávající kanalizace</t>
  </si>
  <si>
    <t>1652988277</t>
  </si>
  <si>
    <t>899R00003</t>
  </si>
  <si>
    <t>Demontáž a zpětná montáž stávající vodoměrné sestavy (pro pavilon tučňáků)</t>
  </si>
  <si>
    <t>1766409216</t>
  </si>
  <si>
    <t xml:space="preserve">Demontáž a zpětná montáž stávající vodoměrné sestavy </t>
  </si>
  <si>
    <t>899R00002</t>
  </si>
  <si>
    <t>Demontáž stávající betonové šachty, odvoz na skládku</t>
  </si>
  <si>
    <t>1319625746</t>
  </si>
  <si>
    <t>899R00001</t>
  </si>
  <si>
    <t>Krytí potrubí z plastů výstražnou fólií z PVC šířky 34cm</t>
  </si>
  <si>
    <t>1351413836</t>
  </si>
  <si>
    <t>Krytí potrubí z plastů výstražnou fólií z PVC 34cm</t>
  </si>
  <si>
    <t>899722113</t>
  </si>
  <si>
    <t>Signalizační vodič na potrubí PVC DN do 150 mm</t>
  </si>
  <si>
    <t>1495778979</t>
  </si>
  <si>
    <t>Signalizační vodič DN do 150 mm na potrubí PVC</t>
  </si>
  <si>
    <t>899721111</t>
  </si>
  <si>
    <t>Vsakovací jímka průměr 2000mm, hloubka 2,0 m</t>
  </si>
  <si>
    <t>-1123839056</t>
  </si>
  <si>
    <t>895971R01</t>
  </si>
  <si>
    <t>Revizní šachta z PVC hranatá 0,8x0,6m, hloubka do 1280 mm, včetně poklopu pochozího</t>
  </si>
  <si>
    <t>-1702116961</t>
  </si>
  <si>
    <t>Revizní šachta z PVC hranatá 0,8x0,6m, hloubka do 1280 mm</t>
  </si>
  <si>
    <t>894811R01</t>
  </si>
  <si>
    <t>Výrobky kanalizační litinové a ocelové šachtové poklopy z tvárné litiny šachtové poklopy samonivelační systém Bituplan® ACO CityTop Bituplan, třída zatížení D400, včetně adaptačního kroužku poklop s rámem, DN600 bez odvětrání</t>
  </si>
  <si>
    <t>1486571602</t>
  </si>
  <si>
    <t>poklop šachtový s rámem DN600 třída D 400, Bituplan bez odvětrání</t>
  </si>
  <si>
    <t>552414020</t>
  </si>
  <si>
    <t>Osazení poklopů litinových a ocelových včetně rámů hmotnosti jednotlivě přes 150 kg</t>
  </si>
  <si>
    <t>1162940417</t>
  </si>
  <si>
    <t>Osazení poklopů litinových nebo ocelových včetně rámů hmotnosti nad 150 kg</t>
  </si>
  <si>
    <t>899104111</t>
  </si>
  <si>
    <t>Prefabrikáty pro vstupní šachty a drenážní šachtice (betonové a železobetonové) šachty pro odpadní kanály a potrubí uložená v zemi dno šachtové TZZ-Q   1000/600   100/130 x 115 x 15</t>
  </si>
  <si>
    <t>-1845821274</t>
  </si>
  <si>
    <t>dno betonové šachtové kulaté TZZ-Q 100/75 D130x15 cm</t>
  </si>
  <si>
    <t>592241830</t>
  </si>
  <si>
    <t>Osazení železobetonových dílců pro šachty skruží základových</t>
  </si>
  <si>
    <t>1378762659</t>
  </si>
  <si>
    <t>894414111</t>
  </si>
  <si>
    <t>Prefabrikáty pro vstupní šachty a drenážní šachtice (betonové a železobetonové) šachty pro odpadní kanály a potrubí uložená v zemi skruže šachetní TBS-Q.1 100/50    D 100 x  50 x 12</t>
  </si>
  <si>
    <t>-425219801</t>
  </si>
  <si>
    <t>skruž betonová šachetní TBS-Q.1 100/50 D100x50x12 cm</t>
  </si>
  <si>
    <t>592243060</t>
  </si>
  <si>
    <t>Osazení železobetonových dílců pro šachty skruží rovných</t>
  </si>
  <si>
    <t>1234127793</t>
  </si>
  <si>
    <t>894411311</t>
  </si>
  <si>
    <t>Prefabrikáty pro vstupní šachty a drenážní šachtice (betonové a železobetonové) šachty pro odpadní kanály a potrubí uložená v zemi deska zákrytová TZK-Q.1 100-63/17 100/62,5 x 16,5</t>
  </si>
  <si>
    <t>250234310</t>
  </si>
  <si>
    <t>deska betonová zákrytová TZK-Q.1 100-63/17 100/62,5 x 16,5 cm</t>
  </si>
  <si>
    <t>592243150</t>
  </si>
  <si>
    <t>Osazení betonových dílců pro šachty desek zákrytových</t>
  </si>
  <si>
    <t>1911504880</t>
  </si>
  <si>
    <t>894403011</t>
  </si>
  <si>
    <t>2*1,5*(0,9+1,2)</t>
  </si>
  <si>
    <t>Bednění pro obetonování plastových šachet v otevřeném výkopu hranatých</t>
  </si>
  <si>
    <t>-13039157</t>
  </si>
  <si>
    <t>Bednění pro obetonování plastových šachet hranatých otevřený výkop</t>
  </si>
  <si>
    <t>899640111</t>
  </si>
  <si>
    <t>(2*1,5*(0,9+1,2)+0,9*1,2)*0,15</t>
  </si>
  <si>
    <t>Obetonování plastových šachet z polypropylenu betonem prostým v otevřeném výkopu, beton tř. C 12/15</t>
  </si>
  <si>
    <t>-915566529</t>
  </si>
  <si>
    <t>Obetonování plastové šachty z polypropylenu betonem prostým tř. C 12/15 otevřený výkop</t>
  </si>
  <si>
    <t>899620121</t>
  </si>
  <si>
    <t>Materiál stavební instalační z plastů poklopy Hermelock z polyuretanu  nosnost 12,5 t (třída B 125) těsnění poklopu HE S 770 pro HE 770B</t>
  </si>
  <si>
    <t>1591618707</t>
  </si>
  <si>
    <t>těsnění poklopu Hermelock S 770 pro HE 770B</t>
  </si>
  <si>
    <t>562306160</t>
  </si>
  <si>
    <t>Materiál stavební instalační z plastů poklopy Hermelock z polyuretanu  nosnost 12,5 t (třída B 125) poklop PU + rám HDPE HE 770B  D600 mm kruhový poklop</t>
  </si>
  <si>
    <t>-1962569811</t>
  </si>
  <si>
    <t>poklop Hermelock PU + rám HDPE, HE 770B, D600 mm</t>
  </si>
  <si>
    <t>562306060</t>
  </si>
  <si>
    <t>Materiál stavební instalační z plastů šachty vodoměrné šachty na obetonování - hranaté typ VŠH8 - včetně výztuhy š 900 x d1200 x v 1500 mm,  objem 1,6 m3</t>
  </si>
  <si>
    <t>39492178</t>
  </si>
  <si>
    <t>šachta vodoměrná hranatá typ VŠH8 - včetně výztuhy 0,9/1,2/1,5 m</t>
  </si>
  <si>
    <t>562305160</t>
  </si>
  <si>
    <t>Osazení vodoměrné šachty z polypropylenu PP obetonované pro statické zatížení hranaté, půdorysné plochy do 1,1 m2, světlé hloubky od 1,4 m do 1,6 m</t>
  </si>
  <si>
    <t>-248538999</t>
  </si>
  <si>
    <t>Osazení vodoměrné šachty hranaté z PP obetonované pro statické zatížení plochy do 1,1 m2 hl do 1,6 m</t>
  </si>
  <si>
    <t>893811213</t>
  </si>
  <si>
    <t>Montáž napojení vodovodní přípojky v otevřeném výkopu ve sklonu přes 20 % DN 50</t>
  </si>
  <si>
    <t>-490809182</t>
  </si>
  <si>
    <t>Montáž vodovodní přípojky na potrubí DN 50</t>
  </si>
  <si>
    <t>879211111</t>
  </si>
  <si>
    <t>Trubky z polyetylénu vodovodní potrubí PE PEHD (IPE)  PE 80  SDR 17,6 tyče 6 nebo 12 m 90 x 5,1 mm</t>
  </si>
  <si>
    <t>-884355882</t>
  </si>
  <si>
    <t>potrubí vodovodní PE HD (IPE) tyče 6,12 m, 90 x 5,1 mm - chránička</t>
  </si>
  <si>
    <t>286138120</t>
  </si>
  <si>
    <t>Trubky z polyetylénu vodovodní potrubí PE PE100  SDR 11, PN16 tyče 6 m,  12 m, návin 100 m 50 x 4,6 mm, tyče + návin</t>
  </si>
  <si>
    <t>452356140</t>
  </si>
  <si>
    <t>potrubí vodovodní PE100 PN16 SDR11 6 m, 100 m, 50 x 4,6 mm</t>
  </si>
  <si>
    <t>286131120</t>
  </si>
  <si>
    <t>Montáž vodovodního potrubí z plastů v otevřeném výkopu z polyetylenu PE 100 svařovaných na tupo SDR 11/PN16 D 50 x 4,6 mm</t>
  </si>
  <si>
    <t>-1047884262</t>
  </si>
  <si>
    <t>Montáž potrubí z PE100 SDR 11 otevřený výkop svařovaných na tupo D 50 x 4,6 mm</t>
  </si>
  <si>
    <t>871181141</t>
  </si>
  <si>
    <t>Trubní vedení</t>
  </si>
  <si>
    <t>1*1*0,15+0,9*1,2*0,15</t>
  </si>
  <si>
    <t>pod šachty</t>
  </si>
  <si>
    <t>Podkladní a zajišťovací konstrukce z betonu prostého v otevřeném výkopu desky pod potrubí, stoky a drobné objekty z betonu tř. C 12/15</t>
  </si>
  <si>
    <t>-1240914729</t>
  </si>
  <si>
    <t>Podkladní desky z betonu prostého tř. C 12/15 otevřený výkop</t>
  </si>
  <si>
    <t>452311131</t>
  </si>
  <si>
    <t>9*0,6*0,1</t>
  </si>
  <si>
    <t>vodovod</t>
  </si>
  <si>
    <t>92*0,6*0,1</t>
  </si>
  <si>
    <t>kanalizace</t>
  </si>
  <si>
    <t>Lože pod potrubí, stoky a drobné objekty v otevřeném výkopu z písku a štěrkopísku do 63 mm</t>
  </si>
  <si>
    <t>-1013341390</t>
  </si>
  <si>
    <t>Lože pod potrubí otevřený výkop ze štěrkopísku</t>
  </si>
  <si>
    <t>451573111</t>
  </si>
  <si>
    <t>Vodorovné konstrukce</t>
  </si>
  <si>
    <t>26,73*2,054 'Přepočtené koeficientem množství</t>
  </si>
  <si>
    <t>Kamenivo přírodní těžené pro stavební účely  PTK  (drobné, hrubé, štěrkopísky) štěrkopísky frakce   0-16 pískovna Bratčice</t>
  </si>
  <si>
    <t>1111944129</t>
  </si>
  <si>
    <t>štěrkopísek (Bratčice) frakce 0-16</t>
  </si>
  <si>
    <t>583373020</t>
  </si>
  <si>
    <t>9*0,6*0,35</t>
  </si>
  <si>
    <t>92*0,6*0,45</t>
  </si>
  <si>
    <t>Obsypání potrubí strojně sypaninou z vhodných hornin tř. 1 až 4 nebo materiálem připraveným podél výkopu ve vzdálenosti do 3 m od jeho kraje, pro jakoukoliv hloubku výkopu a míru zhutnění bez prohození sypaniny</t>
  </si>
  <si>
    <t>1561063410</t>
  </si>
  <si>
    <t>Obsypání potrubí strojně sypaninou bez prohození, uloženou do 3 m</t>
  </si>
  <si>
    <t>175151101</t>
  </si>
  <si>
    <t>25,875-3,14*0,5*0,5*1,1-3,14*2-0,9*1,2*1,5</t>
  </si>
  <si>
    <t>56,16-26,73-6,06</t>
  </si>
  <si>
    <t>Zásyp sypaninou z jakékoliv horniny s uložením výkopku ve vrstvách se zhutněním jam, šachet, rýh nebo kolem objektů v těchto vykopávkách</t>
  </si>
  <si>
    <t>758811413</t>
  </si>
  <si>
    <t>Zásyp jam, šachet rýh nebo kolem objektů sypaninou se zhutněním</t>
  </si>
  <si>
    <t>174101101</t>
  </si>
  <si>
    <t>41,553*2,054 'Přepočtené koeficientem množství</t>
  </si>
  <si>
    <t>Uložení sypaniny poplatek za uložení sypaniny na skládce (skládkovné)</t>
  </si>
  <si>
    <t>-1408526690</t>
  </si>
  <si>
    <t>41,553</t>
  </si>
  <si>
    <t>123571935</t>
  </si>
  <si>
    <t>40,482</t>
  </si>
  <si>
    <t>zpět na zásyp</t>
  </si>
  <si>
    <t>odvezená zemina</t>
  </si>
  <si>
    <t>Nakládání, skládání a překládání neulehlého výkopku nebo sypaniny nakládání, množství přes 100 m3, z hornin tř. 1 až 4</t>
  </si>
  <si>
    <t>-416241670</t>
  </si>
  <si>
    <t>Nakládání výkopku z hornin tř. 1 až 4 přes 100 m3</t>
  </si>
  <si>
    <t>167101102</t>
  </si>
  <si>
    <t>56,16+25,875-40,482</t>
  </si>
  <si>
    <t>odvoz na skládku</t>
  </si>
  <si>
    <t>Vodorovné přemístění výkopku nebo sypaniny po suchu na obvyklém dopravním prostředku, bez naložení výkopku, avšak se složením bez rozhrnutí z horniny tř. 1 až 4 na vzdálenost přes 9 000 do 10 000 m</t>
  </si>
  <si>
    <t>607400741</t>
  </si>
  <si>
    <t>25,875+56,160</t>
  </si>
  <si>
    <t>vytěžená zemina</t>
  </si>
  <si>
    <t>Vodorovné přemístění výkopku nebo sypaniny po suchu na obvyklém dopravním prostředku, bez naložení výkopku, avšak se složením bez rozhrnutí z horniny tř. 1 až 4 na vzdálenost přes 50 do 500 m</t>
  </si>
  <si>
    <t>-1890157874</t>
  </si>
  <si>
    <t>Vodorovné přemístění do 500 m výkopku/sypaniny z horniny tř. 1 až 4</t>
  </si>
  <si>
    <t>162301101</t>
  </si>
  <si>
    <t>56,16*0,3 'Přepočtené koeficientem množství</t>
  </si>
  <si>
    <t>56,160</t>
  </si>
  <si>
    <t>30% z výkopku</t>
  </si>
  <si>
    <t>Hloubení zapažených i nezapažených rýh šířky do 600 mm s urovnáním dna do předepsaného profilu a spádu v hornině tř. 3 Příplatek k cenám za lepivost horniny tř. 3</t>
  </si>
  <si>
    <t>-279623271</t>
  </si>
  <si>
    <t>Příplatek za lepivost k hloubení rýh š do 600 mm v hornině tř. 3</t>
  </si>
  <si>
    <t>132201109</t>
  </si>
  <si>
    <t>9*0,6*1,2</t>
  </si>
  <si>
    <t>92*0,6*0,9</t>
  </si>
  <si>
    <t>Hloubení zapažených i nezapažených rýh šířky do 600 mm s urovnáním dna do předepsaného profilu a spádu v hornině tř. 3 do 100 m3</t>
  </si>
  <si>
    <t>1165320500</t>
  </si>
  <si>
    <t>25,875*0,3 'Přepočtené koeficientem množství</t>
  </si>
  <si>
    <t>25,875</t>
  </si>
  <si>
    <t>Hloubení nezapažených jam a zářezů s urovnáním dna do předepsaného profilu a spádu Příplatek k cenám za lepivost horniny tř. 3</t>
  </si>
  <si>
    <t>-188653715</t>
  </si>
  <si>
    <t>Příplatek za lepivost u hloubení jam nezapažených v hornině tř. 3</t>
  </si>
  <si>
    <t>131201109</t>
  </si>
  <si>
    <t>3*3*2</t>
  </si>
  <si>
    <t>vsakovací jímka</t>
  </si>
  <si>
    <t>1,5*2*1,5+1,5*1,5*1,5</t>
  </si>
  <si>
    <t>šachty</t>
  </si>
  <si>
    <t>Hloubení nezapažených jam a zářezů s urovnáním dna do předepsaného profilu a spádu v hornině tř. 3 do 100 m3</t>
  </si>
  <si>
    <t>-807715716</t>
  </si>
  <si>
    <t>Hloubení jam nezapažených v hornině tř. 3 objemu do 100 m3</t>
  </si>
  <si>
    <t>131201101</t>
  </si>
  <si>
    <t>Práce a dodávky HSV</t>
  </si>
  <si>
    <t>HSV</t>
  </si>
  <si>
    <t>Náklady soupisu celkem</t>
  </si>
  <si>
    <t>Cenová soustava</t>
  </si>
  <si>
    <t>Uchazeč:</t>
  </si>
  <si>
    <t>Zadavatel:</t>
  </si>
  <si>
    <t>Objekt:</t>
  </si>
  <si>
    <t>SOUPIS PRACÍ</t>
  </si>
  <si>
    <t xml:space="preserve">    VRN1 - Průzkumné, geodetické a projektové práce</t>
  </si>
  <si>
    <t>HZS - Hodinové zúčtovací sazby</t>
  </si>
  <si>
    <t xml:space="preserve">    732 - Ústřední vytápění - strojovny</t>
  </si>
  <si>
    <t xml:space="preserve">    726 - Zdravotechnika - předstěnové instalace</t>
  </si>
  <si>
    <t xml:space="preserve">    725 - Zdravotechnika - zařizovací předměty</t>
  </si>
  <si>
    <t xml:space="preserve">    722 - Zdravotechnika - vnitřní vodovod</t>
  </si>
  <si>
    <t xml:space="preserve">    721 - Zdravotechnika - vnitřní kanalizace</t>
  </si>
  <si>
    <t>Kód dílu - Popis</t>
  </si>
  <si>
    <t>REKAPITULACE ČLENĚNÍ SOUPISU PRACÍ</t>
  </si>
  <si>
    <t>Výše daně</t>
  </si>
  <si>
    <t>Sazba daně</t>
  </si>
  <si>
    <t>Základ daně</t>
  </si>
  <si>
    <t>Zpracováno dle metodiky ÚRS s maximálním zatříděním položek (popisu činností) dle Třídníku stavebních konstrukcí a prací. Položky, které databáze neobsahuje, oceněny dle brutto ceníků příslušných dodavatelů._x000D_
_x000D_
Jsou-li ve výkazu výměr uvedeny odkazy na firmy, názvy nebo specifická označení výrobků apod., jsou takové odkazy pouze informativní a slouží pouze pro určení technické úrovně a provozních parametrů. Z zhotoviteli umožňují v souladu s §182, zákona č. 134/2016 Sb. o veřejných zakázkách použít i jiných kvalitativně a technicky obdobných zařízení, která mají podobnou nebo minimálně stejnou kvalitu, účinnost a výkon, parametry použití, ev. hlučnost (která bezpodmínečně splňuje platné hygienické normy). _x000D_
_x000D_
Celková množství u jednotlivých položek (kusy, metry) byla odměřena a sečtena ručně a digitálně z výkresů.</t>
  </si>
  <si>
    <t>Atelier M, U Průhonu 466/22, Praha 7</t>
  </si>
  <si>
    <t>ZOO Praha, U Trojského zámku 120/3, Praha 7</t>
  </si>
  <si>
    <t>Praha Troja</t>
  </si>
  <si>
    <t>KSO:</t>
  </si>
  <si>
    <t>D.1.4.1 - zdravotechnika</t>
  </si>
  <si>
    <t>KRYCÍ LIST SOUPISU</t>
  </si>
  <si>
    <t>{7c9b1032-a4ac-40ad-984f-20da0264cc5b}</t>
  </si>
  <si>
    <t>3) Soupis prací</t>
  </si>
  <si>
    <t>2) Rekapitulace</t>
  </si>
  <si>
    <t>1) Krycí list soupisu</t>
  </si>
  <si>
    <t>VZT</t>
  </si>
  <si>
    <t>ZTI</t>
  </si>
  <si>
    <t>7673928R</t>
  </si>
  <si>
    <t>Demontáž krytin střech z plechů</t>
  </si>
  <si>
    <t>-2089918319</t>
  </si>
  <si>
    <t>-2089918320</t>
  </si>
  <si>
    <t>(4,769+4,556)*6,8*1,1+(14,522*10,25)*1,1</t>
  </si>
  <si>
    <t>6667,34*1.1/1000</t>
  </si>
  <si>
    <t>3970,18*1,1/1000</t>
  </si>
  <si>
    <t>výměra součástí položky výztuže stěn a stropu</t>
  </si>
  <si>
    <t>položka obsažena ve vyztuži stropů</t>
  </si>
  <si>
    <t>stabilizační nepropustný zásyp, hutněný po 250mm</t>
  </si>
  <si>
    <t>4R</t>
  </si>
  <si>
    <t>D+M výsadba suchomilných rostlin na pro  zelené střechy</t>
  </si>
  <si>
    <t>stabilizačn zásyp</t>
  </si>
  <si>
    <t>1,4*2*0,95+1,4*2*0,95+0,9*2*0,95</t>
  </si>
  <si>
    <t>311113131R3</t>
  </si>
  <si>
    <t>Nosná zeď tl 150 mm z hladkých tvárnic ztraceného bednění včetně výplně z betonu tř. C 16/20, včetně výztuže</t>
  </si>
  <si>
    <t>Nosná zeď tl do 300 mm z hladkých tvárnic ztraceného bednění včetně výplně z betonu tř. C 16/20- včetně výztuže</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</si>
</sst>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0.00%"/>
    <numFmt numFmtId="165" formatCode="dd\.mm\.yyyy"/>
    <numFmt numFmtId="166" formatCode="#,##0.00000"/>
    <numFmt numFmtId="167" formatCode="#,##0.000"/>
    <numFmt numFmtId="168" formatCode="#,##0\ &quot;Kč&quot;"/>
  </numFmts>
  <fonts count="98">
    <font>
      <sz val="8"/>
      <name val="Trebuchet MS"/>
      <family val="2"/>
    </font>
    <font>
      <sz val="11"/>
      <color theme="1"/>
      <name val="Calibri"/>
      <family val="2"/>
      <charset val="238"/>
      <scheme val="minor"/>
    </font>
    <font>
      <sz val="8"/>
      <color rgb="FF969696"/>
      <name val="Trebuchet MS"/>
    </font>
    <font>
      <sz val="9"/>
      <name val="Trebuchet MS"/>
    </font>
    <font>
      <b/>
      <sz val="12"/>
      <name val="Trebuchet MS"/>
    </font>
    <font>
      <sz val="11"/>
      <name val="Trebuchet MS"/>
    </font>
    <font>
      <sz val="12"/>
      <color rgb="FF003366"/>
      <name val="Trebuchet MS"/>
    </font>
    <font>
      <sz val="10"/>
      <color rgb="FF003366"/>
      <name val="Trebuchet MS"/>
    </font>
    <font>
      <sz val="8"/>
      <color rgb="FF003366"/>
      <name val="Trebuchet MS"/>
    </font>
    <font>
      <sz val="8"/>
      <color rgb="FF505050"/>
      <name val="Trebuchet MS"/>
    </font>
    <font>
      <sz val="8"/>
      <color rgb="FFFF0000"/>
      <name val="Trebuchet MS"/>
    </font>
    <font>
      <sz val="8"/>
      <color rgb="FF800080"/>
      <name val="Trebuchet MS"/>
    </font>
    <font>
      <sz val="8"/>
      <color rgb="FFFAE682"/>
      <name val="Trebuchet MS"/>
    </font>
    <font>
      <sz val="10"/>
      <name val="Trebuchet MS"/>
    </font>
    <font>
      <sz val="10"/>
      <color rgb="FF960000"/>
      <name val="Trebuchet MS"/>
    </font>
    <font>
      <u/>
      <sz val="10"/>
      <color theme="10"/>
      <name val="Trebuchet MS"/>
    </font>
    <font>
      <sz val="8"/>
      <color rgb="FF3366FF"/>
      <name val="Trebuchet MS"/>
    </font>
    <font>
      <b/>
      <sz val="16"/>
      <name val="Trebuchet MS"/>
    </font>
    <font>
      <sz val="9"/>
      <color rgb="FF969696"/>
      <name val="Trebuchet MS"/>
    </font>
    <font>
      <sz val="10"/>
      <color rgb="FF464646"/>
      <name val="Trebuchet MS"/>
    </font>
    <font>
      <b/>
      <sz val="10"/>
      <name val="Trebuchet MS"/>
    </font>
    <font>
      <b/>
      <sz val="8"/>
      <color rgb="FF969696"/>
      <name val="Trebuchet MS"/>
    </font>
    <font>
      <b/>
      <sz val="10"/>
      <color rgb="FF464646"/>
      <name val="Trebuchet MS"/>
    </font>
    <font>
      <sz val="10"/>
      <color rgb="FF969696"/>
      <name val="Trebuchet MS"/>
    </font>
    <font>
      <b/>
      <sz val="9"/>
      <name val="Trebuchet MS"/>
    </font>
    <font>
      <sz val="12"/>
      <color rgb="FF969696"/>
      <name val="Trebuchet MS"/>
    </font>
    <font>
      <b/>
      <sz val="12"/>
      <color rgb="FF960000"/>
      <name val="Trebuchet MS"/>
    </font>
    <font>
      <b/>
      <sz val="12"/>
      <color rgb="FF969696"/>
      <name val="Trebuchet MS"/>
    </font>
    <font>
      <sz val="18"/>
      <color theme="10"/>
      <name val="Wingdings 2"/>
    </font>
    <font>
      <b/>
      <sz val="11"/>
      <color rgb="FF003366"/>
      <name val="Trebuchet MS"/>
    </font>
    <font>
      <sz val="11"/>
      <color rgb="FF003366"/>
      <name val="Trebuchet MS"/>
    </font>
    <font>
      <sz val="11"/>
      <color rgb="FF969696"/>
      <name val="Trebuchet MS"/>
    </font>
    <font>
      <b/>
      <sz val="12"/>
      <color rgb="FF800000"/>
      <name val="Trebuchet MS"/>
    </font>
    <font>
      <b/>
      <sz val="8"/>
      <color rgb="FF800000"/>
      <name val="Trebuchet MS"/>
    </font>
    <font>
      <sz val="8"/>
      <color rgb="FF960000"/>
      <name val="Trebuchet MS"/>
    </font>
    <font>
      <b/>
      <sz val="8"/>
      <name val="Trebuchet MS"/>
    </font>
    <font>
      <i/>
      <sz val="8"/>
      <color rgb="FF0000FF"/>
      <name val="Trebuchet MS"/>
    </font>
    <font>
      <u/>
      <sz val="11"/>
      <color theme="10"/>
      <name val="Calibri"/>
      <scheme val="minor"/>
    </font>
    <font>
      <sz val="8"/>
      <name val="Trebuchet MS"/>
      <family val="2"/>
    </font>
    <font>
      <b/>
      <sz val="11"/>
      <color theme="1"/>
      <name val="Calibri"/>
      <family val="2"/>
      <charset val="238"/>
      <scheme val="minor"/>
    </font>
    <font>
      <sz val="10"/>
      <name val="Arial"/>
      <charset val="238"/>
    </font>
    <font>
      <sz val="8"/>
      <color indexed="8"/>
      <name val="Tahoma"/>
      <family val="2"/>
      <charset val="238"/>
    </font>
    <font>
      <b/>
      <i/>
      <sz val="8"/>
      <color indexed="8"/>
      <name val="Tahoma"/>
      <family val="2"/>
      <charset val="238"/>
    </font>
    <font>
      <b/>
      <i/>
      <sz val="8"/>
      <name val="Arial"/>
      <family val="2"/>
      <charset val="238"/>
    </font>
    <font>
      <b/>
      <sz val="8"/>
      <name val="Arial"/>
      <family val="2"/>
      <charset val="238"/>
    </font>
    <font>
      <sz val="8"/>
      <name val="Arial"/>
      <family val="2"/>
      <charset val="238"/>
    </font>
    <font>
      <b/>
      <sz val="11"/>
      <color rgb="FF000000"/>
      <name val="Tahoma"/>
      <family val="2"/>
      <charset val="238"/>
    </font>
    <font>
      <b/>
      <sz val="11"/>
      <color indexed="8"/>
      <name val="Tahoma"/>
      <family val="2"/>
      <charset val="238"/>
    </font>
    <font>
      <i/>
      <sz val="8"/>
      <color indexed="8"/>
      <name val="Tahoma"/>
      <family val="2"/>
      <charset val="238"/>
    </font>
    <font>
      <i/>
      <sz val="9"/>
      <color indexed="8"/>
      <name val="Tahoma"/>
      <family val="2"/>
      <charset val="238"/>
    </font>
    <font>
      <sz val="10"/>
      <name val="Arial"/>
      <family val="2"/>
      <charset val="238"/>
    </font>
    <font>
      <sz val="8"/>
      <name val="Tahoma"/>
      <family val="2"/>
      <charset val="238"/>
    </font>
    <font>
      <i/>
      <sz val="10"/>
      <color indexed="8"/>
      <name val="Tahoma"/>
      <family val="2"/>
      <charset val="238"/>
    </font>
    <font>
      <i/>
      <sz val="10"/>
      <color indexed="10"/>
      <name val="Tahoma"/>
      <family val="2"/>
      <charset val="238"/>
    </font>
    <font>
      <b/>
      <i/>
      <sz val="9"/>
      <color indexed="8"/>
      <name val="Tahoma"/>
      <family val="2"/>
      <charset val="238"/>
    </font>
    <font>
      <i/>
      <sz val="8"/>
      <name val="Arial"/>
      <family val="2"/>
      <charset val="238"/>
    </font>
    <font>
      <b/>
      <sz val="9"/>
      <name val="Arial"/>
      <family val="2"/>
      <charset val="238"/>
    </font>
    <font>
      <sz val="8"/>
      <color rgb="FF000000"/>
      <name val="Tahoma"/>
      <family val="2"/>
      <charset val="238"/>
    </font>
    <font>
      <i/>
      <sz val="9"/>
      <color rgb="FF000000"/>
      <name val="Tahoma"/>
      <family val="2"/>
      <charset val="238"/>
    </font>
    <font>
      <i/>
      <sz val="10"/>
      <name val="Tahoma"/>
      <family val="2"/>
      <charset val="238"/>
    </font>
    <font>
      <b/>
      <i/>
      <sz val="10"/>
      <color indexed="8"/>
      <name val="Tahoma"/>
      <family val="2"/>
      <charset val="238"/>
    </font>
    <font>
      <i/>
      <sz val="8"/>
      <name val="Tahoma"/>
      <family val="2"/>
      <charset val="238"/>
    </font>
    <font>
      <b/>
      <i/>
      <sz val="10"/>
      <color rgb="FF000000"/>
      <name val="Tahoma"/>
      <family val="2"/>
      <charset val="238"/>
    </font>
    <font>
      <b/>
      <i/>
      <sz val="9"/>
      <color rgb="FF000000"/>
      <name val="Tahoma"/>
      <family val="2"/>
      <charset val="238"/>
    </font>
    <font>
      <b/>
      <sz val="14"/>
      <color theme="1"/>
      <name val="Calibri"/>
      <family val="2"/>
      <charset val="238"/>
      <scheme val="minor"/>
    </font>
    <font>
      <b/>
      <sz val="12"/>
      <color theme="1"/>
      <name val="Calibri"/>
      <family val="2"/>
      <charset val="238"/>
      <scheme val="minor"/>
    </font>
    <font>
      <b/>
      <sz val="14"/>
      <color indexed="8"/>
      <name val="Calibri"/>
      <family val="2"/>
      <charset val="238"/>
    </font>
    <font>
      <b/>
      <sz val="9"/>
      <color rgb="FF000000"/>
      <name val="Tahoma"/>
      <family val="2"/>
      <charset val="238"/>
    </font>
    <font>
      <b/>
      <sz val="8"/>
      <color rgb="FF000000"/>
      <name val="Tahoma"/>
      <family val="2"/>
      <charset val="238"/>
    </font>
    <font>
      <sz val="9"/>
      <color theme="1"/>
      <name val="Calibri"/>
      <family val="2"/>
      <charset val="238"/>
      <scheme val="minor"/>
    </font>
    <font>
      <sz val="10"/>
      <color theme="1"/>
      <name val="Calibri"/>
      <family val="2"/>
      <charset val="238"/>
      <scheme val="minor"/>
    </font>
    <font>
      <sz val="9"/>
      <name val="Trebuchet MS"/>
      <family val="2"/>
    </font>
    <font>
      <sz val="11"/>
      <name val="Calibri"/>
      <family val="2"/>
    </font>
    <font>
      <sz val="7"/>
      <name val="Trebuchet MS"/>
      <family val="2"/>
    </font>
    <font>
      <sz val="7"/>
      <color rgb="FF969696"/>
      <name val="Trebuchet MS"/>
      <family val="2"/>
    </font>
    <font>
      <sz val="8"/>
      <color rgb="FF969696"/>
      <name val="Trebuchet MS"/>
      <family val="2"/>
    </font>
    <font>
      <sz val="8"/>
      <color rgb="FF003366"/>
      <name val="Trebuchet MS"/>
      <family val="2"/>
    </font>
    <font>
      <sz val="10"/>
      <color rgb="FF003366"/>
      <name val="Trebuchet MS"/>
      <family val="2"/>
    </font>
    <font>
      <sz val="12"/>
      <color rgb="FF003366"/>
      <name val="Trebuchet MS"/>
      <family val="2"/>
    </font>
    <font>
      <sz val="8"/>
      <color rgb="FF505050"/>
      <name val="Trebuchet MS"/>
      <family val="2"/>
    </font>
    <font>
      <sz val="8"/>
      <color rgb="FFFF0000"/>
      <name val="Trebuchet MS"/>
      <family val="2"/>
    </font>
    <font>
      <sz val="8"/>
      <color rgb="FF800080"/>
      <name val="Trebuchet MS"/>
      <family val="2"/>
    </font>
    <font>
      <i/>
      <sz val="7"/>
      <color rgb="FF969696"/>
      <name val="Trebuchet MS"/>
      <family val="2"/>
    </font>
    <font>
      <i/>
      <sz val="8"/>
      <color rgb="FF0000FF"/>
      <name val="Trebuchet MS"/>
      <family val="2"/>
    </font>
    <font>
      <b/>
      <sz val="8"/>
      <name val="Trebuchet MS"/>
      <family val="2"/>
    </font>
    <font>
      <sz val="8"/>
      <color rgb="FF960000"/>
      <name val="Trebuchet MS"/>
      <family val="2"/>
    </font>
    <font>
      <b/>
      <sz val="12"/>
      <color rgb="FF960000"/>
      <name val="Trebuchet MS"/>
      <family val="2"/>
    </font>
    <font>
      <sz val="9"/>
      <color rgb="FF969696"/>
      <name val="Trebuchet MS"/>
      <family val="2"/>
    </font>
    <font>
      <sz val="9"/>
      <color rgb="FF000000"/>
      <name val="Trebuchet MS"/>
      <family val="2"/>
    </font>
    <font>
      <b/>
      <sz val="12"/>
      <name val="Trebuchet MS"/>
      <family val="2"/>
    </font>
    <font>
      <b/>
      <sz val="16"/>
      <name val="Trebuchet MS"/>
      <family val="2"/>
    </font>
    <font>
      <b/>
      <sz val="12"/>
      <color rgb="FF800000"/>
      <name val="Trebuchet MS"/>
      <family val="2"/>
    </font>
    <font>
      <b/>
      <sz val="10"/>
      <name val="Trebuchet MS"/>
      <family val="2"/>
    </font>
    <font>
      <sz val="8"/>
      <color rgb="FF3366FF"/>
      <name val="Trebuchet MS"/>
      <family val="2"/>
    </font>
    <font>
      <u/>
      <sz val="11"/>
      <color theme="10"/>
      <name val="Calibri"/>
      <family val="2"/>
    </font>
    <font>
      <u/>
      <sz val="10"/>
      <color theme="10"/>
      <name val="Trebuchet MS"/>
      <family val="2"/>
      <charset val="238"/>
    </font>
    <font>
      <sz val="10"/>
      <color rgb="FF960000"/>
      <name val="Trebuchet MS"/>
      <family val="2"/>
      <charset val="238"/>
    </font>
    <font>
      <sz val="10"/>
      <name val="Trebuchet MS"/>
      <family val="2"/>
      <charset val="238"/>
    </font>
  </fonts>
  <fills count="21">
    <fill>
      <patternFill patternType="none"/>
    </fill>
    <fill>
      <patternFill patternType="gray125"/>
    </fill>
    <fill>
      <patternFill patternType="solid">
        <fgColor rgb="FFFAE682"/>
      </patternFill>
    </fill>
    <fill>
      <patternFill patternType="solid">
        <fgColor rgb="FFC0C0C0"/>
      </patternFill>
    </fill>
    <fill>
      <patternFill patternType="solid">
        <fgColor rgb="FFBEBEBE"/>
      </patternFill>
    </fill>
    <fill>
      <patternFill patternType="solid">
        <fgColor rgb="FFD2D2D2"/>
      </patternFill>
    </fill>
    <fill>
      <patternFill patternType="solid">
        <fgColor rgb="FFFFFF00"/>
        <bgColor indexed="64"/>
      </patternFill>
    </fill>
    <fill>
      <patternFill patternType="solid">
        <fgColor indexed="26"/>
        <bgColor indexed="64"/>
      </patternFill>
    </fill>
    <fill>
      <patternFill patternType="solid">
        <fgColor theme="9" tint="0.59996337778862885"/>
        <bgColor indexed="64"/>
      </patternFill>
    </fill>
    <fill>
      <patternFill patternType="solid">
        <fgColor indexed="9"/>
        <bgColor indexed="64"/>
      </patternFill>
    </fill>
    <fill>
      <patternFill patternType="solid">
        <fgColor rgb="FFBFEBFF"/>
        <bgColor indexed="64"/>
      </patternFill>
    </fill>
    <fill>
      <patternFill patternType="solid">
        <fgColor indexed="27"/>
        <bgColor indexed="64"/>
      </patternFill>
    </fill>
    <fill>
      <patternFill patternType="solid">
        <fgColor indexed="13"/>
        <bgColor indexed="64"/>
      </patternFill>
    </fill>
    <fill>
      <patternFill patternType="solid">
        <fgColor indexed="9"/>
        <bgColor indexed="26"/>
      </patternFill>
    </fill>
    <fill>
      <patternFill patternType="solid">
        <fgColor indexed="13"/>
        <bgColor indexed="34"/>
      </patternFill>
    </fill>
    <fill>
      <patternFill patternType="solid">
        <fgColor rgb="FFFFFFFF"/>
        <bgColor indexed="64"/>
      </patternFill>
    </fill>
    <fill>
      <patternFill patternType="solid">
        <fgColor rgb="FFECE9D8"/>
        <bgColor indexed="64"/>
      </patternFill>
    </fill>
    <fill>
      <patternFill patternType="solid">
        <fgColor rgb="FFE0FEE0"/>
        <bgColor indexed="64"/>
      </patternFill>
    </fill>
    <fill>
      <patternFill patternType="solid">
        <fgColor rgb="FFFFEAFF"/>
        <bgColor indexed="64"/>
      </patternFill>
    </fill>
    <fill>
      <patternFill patternType="solid">
        <fgColor rgb="FFFFC000"/>
        <bgColor indexed="64"/>
      </patternFill>
    </fill>
    <fill>
      <patternFill patternType="solid">
        <fgColor theme="0"/>
        <bgColor indexed="64"/>
      </patternFill>
    </fill>
  </fills>
  <borders count="5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right/>
      <top style="hair">
        <color rgb="FF000000"/>
      </top>
      <bottom/>
      <diagonal/>
    </border>
    <border>
      <left/>
      <right/>
      <top/>
      <bottom style="hair">
        <color rgb="FF000000"/>
      </bottom>
      <diagonal/>
    </border>
    <border>
      <left style="hair">
        <color rgb="FF000000"/>
      </left>
      <right/>
      <top style="hair">
        <color rgb="FF000000"/>
      </top>
      <bottom style="hair">
        <color rgb="FF000000"/>
      </bottom>
      <diagonal/>
    </border>
    <border>
      <left/>
      <right/>
      <top style="hair">
        <color rgb="FF000000"/>
      </top>
      <bottom style="hair">
        <color rgb="FF000000"/>
      </bottom>
      <diagonal/>
    </border>
    <border>
      <left/>
      <right style="hair">
        <color rgb="FF000000"/>
      </right>
      <top style="hair">
        <color rgb="FF000000"/>
      </top>
      <bottom style="hair">
        <color rgb="FF000000"/>
      </bottom>
      <diagonal/>
    </border>
    <border>
      <left style="hair">
        <color rgb="FF969696"/>
      </left>
      <right/>
      <top style="hair">
        <color rgb="FF969696"/>
      </top>
      <bottom/>
      <diagonal/>
    </border>
    <border>
      <left/>
      <right/>
      <top style="hair">
        <color rgb="FF969696"/>
      </top>
      <bottom/>
      <diagonal/>
    </border>
    <border>
      <left/>
      <right style="hair">
        <color rgb="FF969696"/>
      </right>
      <top style="hair">
        <color rgb="FF969696"/>
      </top>
      <bottom/>
      <diagonal/>
    </border>
    <border>
      <left style="hair">
        <color rgb="FF969696"/>
      </left>
      <right/>
      <top/>
      <bottom/>
      <diagonal/>
    </border>
    <border>
      <left/>
      <right style="hair">
        <color rgb="FF969696"/>
      </right>
      <top/>
      <bottom/>
      <diagonal/>
    </border>
    <border>
      <left style="hair">
        <color rgb="FF969696"/>
      </left>
      <right/>
      <top/>
      <bottom style="hair">
        <color rgb="FF969696"/>
      </bottom>
      <diagonal/>
    </border>
    <border>
      <left/>
      <right/>
      <top/>
      <bottom style="hair">
        <color rgb="FF969696"/>
      </bottom>
      <diagonal/>
    </border>
    <border>
      <left/>
      <right style="hair">
        <color rgb="FF969696"/>
      </right>
      <top/>
      <bottom style="hair">
        <color rgb="FF969696"/>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hair">
        <color rgb="FF969696"/>
      </left>
      <right/>
      <top style="hair">
        <color rgb="FF969696"/>
      </top>
      <bottom style="hair">
        <color rgb="FF969696"/>
      </bottom>
      <diagonal/>
    </border>
    <border>
      <left/>
      <right/>
      <top style="hair">
        <color rgb="FF969696"/>
      </top>
      <bottom style="hair">
        <color rgb="FF969696"/>
      </bottom>
      <diagonal/>
    </border>
    <border>
      <left/>
      <right style="hair">
        <color rgb="FF969696"/>
      </right>
      <top style="hair">
        <color rgb="FF969696"/>
      </top>
      <bottom style="hair">
        <color rgb="FF969696"/>
      </bottom>
      <diagonal/>
    </border>
    <border>
      <left style="hair">
        <color rgb="FF969696"/>
      </left>
      <right style="hair">
        <color rgb="FF969696"/>
      </right>
      <top style="hair">
        <color rgb="FF969696"/>
      </top>
      <bottom style="hair">
        <color rgb="FF969696"/>
      </bottom>
      <diagonal/>
    </border>
    <border>
      <left style="thin">
        <color indexed="22"/>
      </left>
      <right style="thin">
        <color indexed="22"/>
      </right>
      <top style="thin">
        <color indexed="22"/>
      </top>
      <bottom style="thin">
        <color indexed="22"/>
      </bottom>
      <diagonal/>
    </border>
    <border>
      <left style="thin">
        <color indexed="22"/>
      </left>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style="double">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style="hair">
        <color indexed="64"/>
      </left>
      <right style="hair">
        <color indexed="64"/>
      </right>
      <top/>
      <bottom style="hair">
        <color indexed="64"/>
      </bottom>
      <diagonal/>
    </border>
    <border>
      <left/>
      <right/>
      <top style="hair">
        <color indexed="64"/>
      </top>
      <bottom/>
      <diagonal/>
    </border>
    <border>
      <left style="thin">
        <color indexed="64"/>
      </left>
      <right/>
      <top/>
      <bottom/>
      <diagonal/>
    </border>
    <border>
      <left style="thin">
        <color indexed="64"/>
      </left>
      <right style="thin">
        <color indexed="64"/>
      </right>
      <top style="hair">
        <color indexed="64"/>
      </top>
      <bottom style="hair">
        <color indexed="64"/>
      </bottom>
      <diagonal/>
    </border>
    <border>
      <left style="thin">
        <color rgb="FFC0C0C0"/>
      </left>
      <right style="thin">
        <color rgb="FFC0C0C0"/>
      </right>
      <top style="thin">
        <color rgb="FFC0C0C0"/>
      </top>
      <bottom style="thin">
        <color rgb="FFC0C0C0"/>
      </bottom>
      <diagonal/>
    </border>
    <border>
      <left/>
      <right style="dotted">
        <color rgb="FF969696"/>
      </right>
      <top/>
      <bottom style="dotted">
        <color rgb="FF969696"/>
      </bottom>
      <diagonal/>
    </border>
    <border>
      <left/>
      <right/>
      <top/>
      <bottom style="dotted">
        <color rgb="FF969696"/>
      </bottom>
      <diagonal/>
    </border>
    <border>
      <left style="dotted">
        <color rgb="FF969696"/>
      </left>
      <right/>
      <top/>
      <bottom style="dotted">
        <color rgb="FF969696"/>
      </bottom>
      <diagonal/>
    </border>
    <border>
      <left/>
      <right style="dotted">
        <color rgb="FF969696"/>
      </right>
      <top/>
      <bottom/>
      <diagonal/>
    </border>
    <border>
      <left style="dotted">
        <color rgb="FF969696"/>
      </left>
      <right style="dotted">
        <color rgb="FF969696"/>
      </right>
      <top style="dotted">
        <color rgb="FF969696"/>
      </top>
      <bottom style="dotted">
        <color rgb="FF969696"/>
      </bottom>
      <diagonal/>
    </border>
    <border>
      <left style="dotted">
        <color rgb="FF969696"/>
      </left>
      <right/>
      <top/>
      <bottom/>
      <diagonal/>
    </border>
    <border>
      <left/>
      <right style="dotted">
        <color rgb="FF969696"/>
      </right>
      <top style="dotted">
        <color rgb="FF969696"/>
      </top>
      <bottom/>
      <diagonal/>
    </border>
    <border>
      <left/>
      <right/>
      <top style="dotted">
        <color rgb="FF969696"/>
      </top>
      <bottom/>
      <diagonal/>
    </border>
    <border>
      <left style="dotted">
        <color rgb="FF969696"/>
      </left>
      <right/>
      <top style="dotted">
        <color rgb="FF969696"/>
      </top>
      <bottom/>
      <diagonal/>
    </border>
    <border>
      <left/>
      <right style="dotted">
        <color rgb="FF969696"/>
      </right>
      <top style="dotted">
        <color rgb="FF969696"/>
      </top>
      <bottom style="dotted">
        <color rgb="FF969696"/>
      </bottom>
      <diagonal/>
    </border>
    <border>
      <left/>
      <right/>
      <top style="dotted">
        <color rgb="FF969696"/>
      </top>
      <bottom style="dotted">
        <color rgb="FF969696"/>
      </bottom>
      <diagonal/>
    </border>
    <border>
      <left style="dotted">
        <color rgb="FF969696"/>
      </left>
      <right/>
      <top style="dotted">
        <color rgb="FF969696"/>
      </top>
      <bottom style="dotted">
        <color rgb="FF969696"/>
      </bottom>
      <diagonal/>
    </border>
    <border>
      <left/>
      <right style="thin">
        <color rgb="FF000000"/>
      </right>
      <top style="dotted">
        <color rgb="FF000000"/>
      </top>
      <bottom style="dotted">
        <color rgb="FF000000"/>
      </bottom>
      <diagonal/>
    </border>
    <border>
      <left/>
      <right/>
      <top style="dotted">
        <color rgb="FF000000"/>
      </top>
      <bottom style="dotted">
        <color rgb="FF000000"/>
      </bottom>
      <diagonal/>
    </border>
    <border>
      <left style="dotted">
        <color rgb="FF000000"/>
      </left>
      <right/>
      <top style="dotted">
        <color rgb="FF000000"/>
      </top>
      <bottom style="dotted">
        <color rgb="FF000000"/>
      </bottom>
      <diagonal/>
    </border>
    <border>
      <left/>
      <right style="thin">
        <color rgb="FF000000"/>
      </right>
      <top style="dotted">
        <color rgb="FF969696"/>
      </top>
      <bottom/>
      <diagonal/>
    </border>
  </borders>
  <cellStyleXfs count="8">
    <xf numFmtId="0" fontId="0" fillId="0" borderId="0"/>
    <xf numFmtId="0" fontId="37" fillId="0" borderId="0" applyNumberFormat="0" applyFill="0" applyBorder="0" applyAlignment="0" applyProtection="0"/>
    <xf numFmtId="0" fontId="40" fillId="0" borderId="0"/>
    <xf numFmtId="0" fontId="50" fillId="0" borderId="0"/>
    <xf numFmtId="0" fontId="50" fillId="0" borderId="0"/>
    <xf numFmtId="0" fontId="1" fillId="0" borderId="0"/>
    <xf numFmtId="0" fontId="72" fillId="0" borderId="0"/>
    <xf numFmtId="0" fontId="94" fillId="0" borderId="0" applyNumberFormat="0" applyFill="0" applyBorder="0" applyAlignment="0" applyProtection="0"/>
  </cellStyleXfs>
  <cellXfs count="722">
    <xf numFmtId="0" fontId="0" fillId="0" borderId="0" xfId="0"/>
    <xf numFmtId="0" fontId="0"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6" fillId="0" borderId="0" xfId="0" applyFont="1" applyAlignment="1">
      <alignment vertical="center"/>
    </xf>
    <xf numFmtId="0" fontId="7" fillId="0" borderId="0" xfId="0" applyFont="1" applyAlignment="1">
      <alignment vertical="center"/>
    </xf>
    <xf numFmtId="0" fontId="0" fillId="0" borderId="0" xfId="0" applyFont="1" applyAlignment="1">
      <alignment horizontal="center" vertical="center" wrapText="1"/>
    </xf>
    <xf numFmtId="0" fontId="8" fillId="0" borderId="0" xfId="0" applyFont="1" applyAlignment="1"/>
    <xf numFmtId="0" fontId="9" fillId="0" borderId="0" xfId="0" applyFont="1" applyAlignment="1">
      <alignment vertical="center"/>
    </xf>
    <xf numFmtId="0" fontId="10" fillId="0" borderId="0" xfId="0" applyFont="1" applyAlignment="1">
      <alignment vertical="center"/>
    </xf>
    <xf numFmtId="0" fontId="11" fillId="0" borderId="0" xfId="0" applyFont="1" applyAlignment="1">
      <alignment vertical="center"/>
    </xf>
    <xf numFmtId="0" fontId="12" fillId="2" borderId="0" xfId="0" applyFont="1" applyFill="1" applyAlignment="1" applyProtection="1">
      <alignment horizontal="left" vertical="center"/>
    </xf>
    <xf numFmtId="0" fontId="13" fillId="2" borderId="0" xfId="0" applyFont="1" applyFill="1" applyAlignment="1" applyProtection="1">
      <alignment vertical="center"/>
    </xf>
    <xf numFmtId="0" fontId="14" fillId="2" borderId="0" xfId="0" applyFont="1" applyFill="1" applyAlignment="1" applyProtection="1">
      <alignment horizontal="left" vertical="center"/>
    </xf>
    <xf numFmtId="0" fontId="15" fillId="2" borderId="0" xfId="1" applyFont="1" applyFill="1" applyAlignment="1" applyProtection="1">
      <alignment vertical="center"/>
    </xf>
    <xf numFmtId="0" fontId="0" fillId="2" borderId="0" xfId="0" applyFill="1"/>
    <xf numFmtId="0" fontId="12" fillId="2" borderId="0" xfId="0" applyFont="1" applyFill="1" applyAlignment="1">
      <alignment horizontal="left" vertical="center"/>
    </xf>
    <xf numFmtId="0" fontId="12" fillId="0" borderId="0" xfId="0" applyFont="1" applyAlignment="1">
      <alignment horizontal="left" vertical="center"/>
    </xf>
    <xf numFmtId="0" fontId="0" fillId="0" borderId="0" xfId="0" applyFont="1" applyAlignment="1">
      <alignment horizontal="left" vertical="center"/>
    </xf>
    <xf numFmtId="0" fontId="0" fillId="0" borderId="1" xfId="0" applyBorder="1"/>
    <xf numFmtId="0" fontId="0" fillId="0" borderId="2" xfId="0" applyBorder="1"/>
    <xf numFmtId="0" fontId="0" fillId="0" borderId="3" xfId="0" applyBorder="1"/>
    <xf numFmtId="0" fontId="0" fillId="0" borderId="4" xfId="0" applyBorder="1"/>
    <xf numFmtId="0" fontId="0" fillId="0" borderId="5" xfId="0" applyBorder="1"/>
    <xf numFmtId="0" fontId="16" fillId="0" borderId="0" xfId="0" applyFont="1" applyAlignment="1">
      <alignment horizontal="left" vertical="center"/>
    </xf>
    <xf numFmtId="0" fontId="0" fillId="0" borderId="0" xfId="0" applyBorder="1"/>
    <xf numFmtId="0" fontId="18" fillId="0" borderId="0" xfId="0" applyFont="1" applyBorder="1" applyAlignment="1">
      <alignment horizontal="left" vertical="top"/>
    </xf>
    <xf numFmtId="0" fontId="3" fillId="0" borderId="0" xfId="0" applyFont="1" applyBorder="1" applyAlignment="1">
      <alignment horizontal="left" vertical="center"/>
    </xf>
    <xf numFmtId="0" fontId="4" fillId="0" borderId="0" xfId="0" applyFont="1" applyBorder="1" applyAlignment="1">
      <alignment horizontal="left" vertical="top"/>
    </xf>
    <xf numFmtId="0" fontId="18" fillId="0" borderId="0" xfId="0" applyFont="1" applyBorder="1" applyAlignment="1">
      <alignment horizontal="left" vertical="center"/>
    </xf>
    <xf numFmtId="0" fontId="0" fillId="0" borderId="6" xfId="0" applyBorder="1"/>
    <xf numFmtId="0" fontId="19" fillId="0" borderId="0" xfId="0" applyFont="1" applyBorder="1" applyAlignment="1">
      <alignment horizontal="left" vertical="center"/>
    </xf>
    <xf numFmtId="0" fontId="0" fillId="0" borderId="4" xfId="0" applyFont="1" applyBorder="1" applyAlignment="1">
      <alignment vertical="center"/>
    </xf>
    <xf numFmtId="0" fontId="0" fillId="0" borderId="0" xfId="0" applyFont="1" applyBorder="1" applyAlignment="1">
      <alignment vertical="center"/>
    </xf>
    <xf numFmtId="0" fontId="0" fillId="0" borderId="5" xfId="0" applyFont="1" applyBorder="1" applyAlignment="1">
      <alignment vertical="center"/>
    </xf>
    <xf numFmtId="0" fontId="20" fillId="0" borderId="7" xfId="0" applyFont="1" applyBorder="1" applyAlignment="1">
      <alignment horizontal="left" vertical="center"/>
    </xf>
    <xf numFmtId="0" fontId="0" fillId="0" borderId="7" xfId="0" applyFont="1" applyBorder="1" applyAlignment="1">
      <alignment vertical="center"/>
    </xf>
    <xf numFmtId="0" fontId="2" fillId="0" borderId="4" xfId="0" applyFont="1" applyBorder="1" applyAlignment="1">
      <alignment vertical="center"/>
    </xf>
    <xf numFmtId="0" fontId="2" fillId="0" borderId="0" xfId="0" applyFont="1" applyBorder="1" applyAlignment="1">
      <alignment vertical="center"/>
    </xf>
    <xf numFmtId="0" fontId="2" fillId="0" borderId="0" xfId="0" applyFont="1" applyBorder="1" applyAlignment="1">
      <alignment horizontal="left" vertical="center"/>
    </xf>
    <xf numFmtId="0" fontId="2" fillId="0" borderId="0" xfId="0" applyFont="1" applyBorder="1" applyAlignment="1">
      <alignment horizontal="center" vertical="center"/>
    </xf>
    <xf numFmtId="0" fontId="2" fillId="0" borderId="5" xfId="0" applyFont="1" applyBorder="1" applyAlignment="1">
      <alignment vertical="center"/>
    </xf>
    <xf numFmtId="0" fontId="0" fillId="4" borderId="0" xfId="0" applyFont="1" applyFill="1" applyBorder="1" applyAlignment="1">
      <alignment vertical="center"/>
    </xf>
    <xf numFmtId="0" fontId="4" fillId="4" borderId="8" xfId="0" applyFont="1" applyFill="1" applyBorder="1" applyAlignment="1">
      <alignment horizontal="left" vertical="center"/>
    </xf>
    <xf numFmtId="0" fontId="0" fillId="4" borderId="9" xfId="0" applyFont="1" applyFill="1" applyBorder="1" applyAlignment="1">
      <alignment vertical="center"/>
    </xf>
    <xf numFmtId="0" fontId="4" fillId="4" borderId="9" xfId="0" applyFont="1" applyFill="1" applyBorder="1" applyAlignment="1">
      <alignment horizontal="center" vertical="center"/>
    </xf>
    <xf numFmtId="0" fontId="22" fillId="0" borderId="11" xfId="0" applyFont="1" applyBorder="1" applyAlignment="1">
      <alignment horizontal="left" vertical="center"/>
    </xf>
    <xf numFmtId="0" fontId="0" fillId="0" borderId="12" xfId="0" applyFont="1" applyBorder="1" applyAlignment="1">
      <alignment vertical="center"/>
    </xf>
    <xf numFmtId="0" fontId="0" fillId="0" borderId="13" xfId="0" applyFont="1" applyBorder="1" applyAlignment="1">
      <alignment vertical="center"/>
    </xf>
    <xf numFmtId="0" fontId="0" fillId="0" borderId="14" xfId="0" applyBorder="1"/>
    <xf numFmtId="0" fontId="0" fillId="0" borderId="15" xfId="0" applyBorder="1"/>
    <xf numFmtId="0" fontId="23" fillId="0" borderId="16" xfId="0" applyFont="1" applyBorder="1" applyAlignment="1">
      <alignment horizontal="left" vertical="center"/>
    </xf>
    <xf numFmtId="0" fontId="0" fillId="0" borderId="17" xfId="0" applyFont="1" applyBorder="1" applyAlignment="1">
      <alignment vertical="center"/>
    </xf>
    <xf numFmtId="0" fontId="23" fillId="0" borderId="17" xfId="0" applyFont="1" applyBorder="1" applyAlignment="1">
      <alignment horizontal="left" vertical="center"/>
    </xf>
    <xf numFmtId="0" fontId="0" fillId="0" borderId="18" xfId="0" applyFont="1" applyBorder="1" applyAlignment="1">
      <alignment vertical="center"/>
    </xf>
    <xf numFmtId="0" fontId="0" fillId="0" borderId="19" xfId="0" applyFont="1" applyBorder="1" applyAlignment="1">
      <alignment vertical="center"/>
    </xf>
    <xf numFmtId="0" fontId="0" fillId="0" borderId="20" xfId="0" applyFont="1" applyBorder="1" applyAlignment="1">
      <alignment vertical="center"/>
    </xf>
    <xf numFmtId="0" fontId="0" fillId="0" borderId="21" xfId="0" applyFont="1" applyBorder="1" applyAlignment="1">
      <alignment vertical="center"/>
    </xf>
    <xf numFmtId="0" fontId="0" fillId="0" borderId="1" xfId="0" applyFont="1" applyBorder="1" applyAlignment="1">
      <alignment vertical="center"/>
    </xf>
    <xf numFmtId="0" fontId="0" fillId="0" borderId="2" xfId="0" applyFont="1" applyBorder="1" applyAlignment="1">
      <alignment vertical="center"/>
    </xf>
    <xf numFmtId="0" fontId="0" fillId="0" borderId="3" xfId="0" applyFont="1" applyBorder="1" applyAlignment="1">
      <alignment vertical="center"/>
    </xf>
    <xf numFmtId="0" fontId="3" fillId="0" borderId="4" xfId="0" applyFont="1" applyBorder="1" applyAlignment="1">
      <alignment vertical="center"/>
    </xf>
    <xf numFmtId="0" fontId="3" fillId="0" borderId="0" xfId="0" applyFont="1" applyBorder="1" applyAlignment="1">
      <alignment vertical="center"/>
    </xf>
    <xf numFmtId="0" fontId="3" fillId="0" borderId="5" xfId="0" applyFont="1" applyBorder="1" applyAlignment="1">
      <alignment vertical="center"/>
    </xf>
    <xf numFmtId="0" fontId="4" fillId="0" borderId="4" xfId="0" applyFont="1" applyBorder="1" applyAlignment="1">
      <alignment vertical="center"/>
    </xf>
    <xf numFmtId="0" fontId="4" fillId="0" borderId="0" xfId="0" applyFont="1" applyBorder="1" applyAlignment="1">
      <alignment horizontal="left" vertical="center"/>
    </xf>
    <xf numFmtId="0" fontId="4" fillId="0" borderId="0" xfId="0" applyFont="1" applyBorder="1" applyAlignment="1">
      <alignment vertical="center"/>
    </xf>
    <xf numFmtId="0" fontId="4" fillId="0" borderId="5" xfId="0" applyFont="1" applyBorder="1" applyAlignment="1">
      <alignment vertical="center"/>
    </xf>
    <xf numFmtId="0" fontId="24" fillId="0" borderId="0" xfId="0" applyFont="1" applyBorder="1" applyAlignment="1">
      <alignment vertical="center"/>
    </xf>
    <xf numFmtId="165" fontId="3" fillId="0" borderId="0" xfId="0" applyNumberFormat="1" applyFont="1" applyBorder="1" applyAlignment="1">
      <alignment horizontal="left" vertical="center"/>
    </xf>
    <xf numFmtId="0" fontId="0" fillId="0" borderId="15" xfId="0" applyFont="1" applyBorder="1" applyAlignment="1">
      <alignment vertical="center"/>
    </xf>
    <xf numFmtId="0" fontId="0" fillId="5" borderId="9" xfId="0" applyFont="1" applyFill="1" applyBorder="1" applyAlignment="1">
      <alignment vertical="center"/>
    </xf>
    <xf numFmtId="0" fontId="18" fillId="0" borderId="22" xfId="0" applyFont="1" applyBorder="1" applyAlignment="1">
      <alignment horizontal="center" vertical="center" wrapText="1"/>
    </xf>
    <xf numFmtId="0" fontId="18" fillId="0" borderId="23" xfId="0" applyFont="1" applyBorder="1" applyAlignment="1">
      <alignment horizontal="center" vertical="center" wrapText="1"/>
    </xf>
    <xf numFmtId="0" fontId="18" fillId="0" borderId="24" xfId="0" applyFont="1" applyBorder="1" applyAlignment="1">
      <alignment horizontal="center" vertical="center" wrapText="1"/>
    </xf>
    <xf numFmtId="0" fontId="0" fillId="0" borderId="11" xfId="0" applyFont="1" applyBorder="1" applyAlignment="1">
      <alignment vertical="center"/>
    </xf>
    <xf numFmtId="0" fontId="26" fillId="0" borderId="0" xfId="0" applyFont="1" applyBorder="1" applyAlignment="1">
      <alignment horizontal="left" vertical="center"/>
    </xf>
    <xf numFmtId="0" fontId="26" fillId="0" borderId="0" xfId="0" applyFont="1" applyBorder="1" applyAlignment="1">
      <alignment vertical="center"/>
    </xf>
    <xf numFmtId="4" fontId="27" fillId="0" borderId="14" xfId="0" applyNumberFormat="1" applyFont="1" applyBorder="1" applyAlignment="1">
      <alignment horizontal="right" vertical="center"/>
    </xf>
    <xf numFmtId="4" fontId="27" fillId="0" borderId="0" xfId="0" applyNumberFormat="1" applyFont="1" applyBorder="1" applyAlignment="1">
      <alignment horizontal="right" vertical="center"/>
    </xf>
    <xf numFmtId="4" fontId="25" fillId="0" borderId="0" xfId="0" applyNumberFormat="1" applyFont="1" applyBorder="1" applyAlignment="1">
      <alignment vertical="center"/>
    </xf>
    <xf numFmtId="166" fontId="25" fillId="0" borderId="0" xfId="0" applyNumberFormat="1" applyFont="1" applyBorder="1" applyAlignment="1">
      <alignment vertical="center"/>
    </xf>
    <xf numFmtId="4" fontId="25" fillId="0" borderId="15" xfId="0" applyNumberFormat="1" applyFont="1" applyBorder="1" applyAlignment="1">
      <alignment vertical="center"/>
    </xf>
    <xf numFmtId="0" fontId="4" fillId="0" borderId="0" xfId="0" applyFont="1" applyAlignment="1">
      <alignment horizontal="left" vertical="center"/>
    </xf>
    <xf numFmtId="0" fontId="28" fillId="0" borderId="0" xfId="1" applyFont="1" applyAlignment="1">
      <alignment horizontal="center" vertical="center"/>
    </xf>
    <xf numFmtId="0" fontId="5" fillId="0" borderId="4" xfId="0" applyFont="1" applyBorder="1" applyAlignment="1">
      <alignment vertical="center"/>
    </xf>
    <xf numFmtId="0" fontId="29" fillId="0" borderId="0" xfId="0" applyFont="1" applyBorder="1" applyAlignment="1">
      <alignment vertical="center"/>
    </xf>
    <xf numFmtId="0" fontId="30" fillId="0" borderId="0" xfId="0" applyFont="1" applyBorder="1" applyAlignment="1">
      <alignment vertical="center"/>
    </xf>
    <xf numFmtId="0" fontId="5" fillId="0" borderId="5" xfId="0" applyFont="1" applyBorder="1" applyAlignment="1">
      <alignment vertical="center"/>
    </xf>
    <xf numFmtId="4" fontId="31" fillId="0" borderId="16" xfId="0" applyNumberFormat="1" applyFont="1" applyBorder="1" applyAlignment="1">
      <alignment vertical="center"/>
    </xf>
    <xf numFmtId="4" fontId="31" fillId="0" borderId="17" xfId="0" applyNumberFormat="1" applyFont="1" applyBorder="1" applyAlignment="1">
      <alignment vertical="center"/>
    </xf>
    <xf numFmtId="166" fontId="31" fillId="0" borderId="17" xfId="0" applyNumberFormat="1" applyFont="1" applyBorder="1" applyAlignment="1">
      <alignment vertical="center"/>
    </xf>
    <xf numFmtId="4" fontId="31" fillId="0" borderId="18" xfId="0" applyNumberFormat="1" applyFont="1" applyBorder="1" applyAlignment="1">
      <alignment vertical="center"/>
    </xf>
    <xf numFmtId="0" fontId="5" fillId="0" borderId="0" xfId="0" applyFont="1" applyAlignment="1">
      <alignment horizontal="left" vertical="center"/>
    </xf>
    <xf numFmtId="0" fontId="0" fillId="0" borderId="16" xfId="0" applyFont="1" applyBorder="1" applyAlignment="1">
      <alignment vertical="center"/>
    </xf>
    <xf numFmtId="0" fontId="26" fillId="5" borderId="0" xfId="0" applyFont="1" applyFill="1" applyBorder="1" applyAlignment="1">
      <alignment horizontal="left" vertical="center"/>
    </xf>
    <xf numFmtId="0" fontId="0" fillId="5" borderId="0" xfId="0" applyFont="1" applyFill="1" applyBorder="1" applyAlignment="1">
      <alignment vertical="center"/>
    </xf>
    <xf numFmtId="0" fontId="0" fillId="2" borderId="0" xfId="0" applyFill="1" applyProtection="1"/>
    <xf numFmtId="0" fontId="13" fillId="0" borderId="0" xfId="0" applyFont="1" applyBorder="1" applyAlignment="1">
      <alignment horizontal="left" vertical="center"/>
    </xf>
    <xf numFmtId="0" fontId="20" fillId="0" borderId="0" xfId="0" applyFont="1" applyBorder="1" applyAlignment="1">
      <alignment horizontal="left" vertical="center"/>
    </xf>
    <xf numFmtId="0" fontId="2" fillId="0" borderId="0" xfId="0" applyFont="1" applyBorder="1" applyAlignment="1">
      <alignment horizontal="right" vertical="center"/>
    </xf>
    <xf numFmtId="0" fontId="4" fillId="5" borderId="8" xfId="0" applyFont="1" applyFill="1" applyBorder="1" applyAlignment="1">
      <alignment horizontal="left" vertical="center"/>
    </xf>
    <xf numFmtId="0" fontId="4" fillId="5" borderId="9" xfId="0" applyFont="1" applyFill="1" applyBorder="1" applyAlignment="1">
      <alignment horizontal="right" vertical="center"/>
    </xf>
    <xf numFmtId="0" fontId="4" fillId="5" borderId="9" xfId="0" applyFont="1" applyFill="1" applyBorder="1" applyAlignment="1">
      <alignment horizontal="center" vertical="center"/>
    </xf>
    <xf numFmtId="0" fontId="32" fillId="0" borderId="0" xfId="0" applyFont="1" applyBorder="1" applyAlignment="1">
      <alignment horizontal="left" vertical="center"/>
    </xf>
    <xf numFmtId="0" fontId="6" fillId="0" borderId="4" xfId="0" applyFont="1" applyBorder="1" applyAlignment="1">
      <alignment vertical="center"/>
    </xf>
    <xf numFmtId="0" fontId="6" fillId="0" borderId="0" xfId="0" applyFont="1" applyBorder="1" applyAlignment="1">
      <alignment horizontal="left" vertical="center"/>
    </xf>
    <xf numFmtId="0" fontId="6" fillId="0" borderId="5" xfId="0" applyFont="1" applyBorder="1" applyAlignment="1">
      <alignment vertical="center"/>
    </xf>
    <xf numFmtId="0" fontId="7" fillId="0" borderId="4" xfId="0" applyFont="1" applyBorder="1" applyAlignment="1">
      <alignment vertical="center"/>
    </xf>
    <xf numFmtId="0" fontId="7" fillId="0" borderId="0" xfId="0" applyFont="1" applyBorder="1" applyAlignment="1">
      <alignment horizontal="left" vertical="center"/>
    </xf>
    <xf numFmtId="0" fontId="7" fillId="0" borderId="5" xfId="0" applyFont="1" applyBorder="1" applyAlignment="1">
      <alignment vertical="center"/>
    </xf>
    <xf numFmtId="0" fontId="0" fillId="0" borderId="25" xfId="0" applyFont="1" applyBorder="1" applyAlignment="1">
      <alignment vertical="center"/>
    </xf>
    <xf numFmtId="0" fontId="18" fillId="0" borderId="25" xfId="0" applyFont="1" applyBorder="1" applyAlignment="1">
      <alignment horizontal="center" vertical="center"/>
    </xf>
    <xf numFmtId="0" fontId="0" fillId="0" borderId="4" xfId="0" applyFont="1" applyBorder="1" applyAlignment="1">
      <alignment horizontal="center" vertical="center" wrapText="1"/>
    </xf>
    <xf numFmtId="0" fontId="3" fillId="5" borderId="22" xfId="0" applyFont="1" applyFill="1" applyBorder="1" applyAlignment="1">
      <alignment horizontal="center" vertical="center" wrapText="1"/>
    </xf>
    <xf numFmtId="0" fontId="0" fillId="0" borderId="5" xfId="0" applyFont="1" applyBorder="1" applyAlignment="1">
      <alignment horizontal="center" vertical="center" wrapText="1"/>
    </xf>
    <xf numFmtId="4" fontId="34" fillId="0" borderId="12" xfId="0" applyNumberFormat="1" applyFont="1" applyBorder="1" applyAlignment="1"/>
    <xf numFmtId="166" fontId="34" fillId="0" borderId="12" xfId="0" applyNumberFormat="1" applyFont="1" applyBorder="1" applyAlignment="1"/>
    <xf numFmtId="166" fontId="34" fillId="0" borderId="13" xfId="0" applyNumberFormat="1" applyFont="1" applyBorder="1" applyAlignment="1"/>
    <xf numFmtId="4" fontId="35" fillId="0" borderId="0" xfId="0" applyNumberFormat="1" applyFont="1" applyAlignment="1">
      <alignment vertical="center"/>
    </xf>
    <xf numFmtId="0" fontId="8" fillId="0" borderId="4" xfId="0" applyFont="1" applyBorder="1" applyAlignment="1"/>
    <xf numFmtId="0" fontId="8" fillId="0" borderId="0" xfId="0" applyFont="1" applyBorder="1" applyAlignment="1"/>
    <xf numFmtId="0" fontId="6" fillId="0" borderId="0" xfId="0" applyFont="1" applyBorder="1" applyAlignment="1">
      <alignment horizontal="left"/>
    </xf>
    <xf numFmtId="0" fontId="8" fillId="0" borderId="5" xfId="0" applyFont="1" applyBorder="1" applyAlignment="1"/>
    <xf numFmtId="0" fontId="8" fillId="0" borderId="14" xfId="0" applyFont="1" applyBorder="1" applyAlignment="1"/>
    <xf numFmtId="4" fontId="8" fillId="0" borderId="0" xfId="0" applyNumberFormat="1" applyFont="1" applyBorder="1" applyAlignment="1"/>
    <xf numFmtId="166" fontId="8" fillId="0" borderId="0" xfId="0" applyNumberFormat="1" applyFont="1" applyBorder="1" applyAlignment="1"/>
    <xf numFmtId="166" fontId="8" fillId="0" borderId="15" xfId="0" applyNumberFormat="1" applyFont="1" applyBorder="1" applyAlignment="1"/>
    <xf numFmtId="0" fontId="8" fillId="0" borderId="0" xfId="0" applyFont="1" applyAlignment="1">
      <alignment horizontal="left"/>
    </xf>
    <xf numFmtId="0" fontId="8" fillId="0" borderId="0" xfId="0" applyFont="1" applyAlignment="1">
      <alignment horizontal="center"/>
    </xf>
    <xf numFmtId="4" fontId="8" fillId="0" borderId="0" xfId="0" applyNumberFormat="1" applyFont="1" applyAlignment="1">
      <alignment vertical="center"/>
    </xf>
    <xf numFmtId="0" fontId="7" fillId="0" borderId="0" xfId="0" applyFont="1" applyBorder="1" applyAlignment="1">
      <alignment horizontal="left"/>
    </xf>
    <xf numFmtId="0" fontId="0" fillId="0" borderId="4" xfId="0" applyFont="1" applyBorder="1" applyAlignment="1" applyProtection="1">
      <alignment vertical="center"/>
      <protection locked="0"/>
    </xf>
    <xf numFmtId="0" fontId="0" fillId="0" borderId="25" xfId="0" applyFont="1" applyBorder="1" applyAlignment="1" applyProtection="1">
      <alignment horizontal="center" vertical="center"/>
      <protection locked="0"/>
    </xf>
    <xf numFmtId="49" fontId="0" fillId="0" borderId="25" xfId="0" applyNumberFormat="1" applyFont="1" applyBorder="1" applyAlignment="1" applyProtection="1">
      <alignment horizontal="left" vertical="center" wrapText="1"/>
      <protection locked="0"/>
    </xf>
    <xf numFmtId="0" fontId="0" fillId="0" borderId="25" xfId="0" applyFont="1" applyBorder="1" applyAlignment="1" applyProtection="1">
      <alignment horizontal="center" vertical="center" wrapText="1"/>
      <protection locked="0"/>
    </xf>
    <xf numFmtId="167" fontId="0" fillId="0" borderId="25" xfId="0" applyNumberFormat="1" applyFont="1" applyBorder="1" applyAlignment="1" applyProtection="1">
      <alignment vertical="center"/>
      <protection locked="0"/>
    </xf>
    <xf numFmtId="0" fontId="0" fillId="0" borderId="5" xfId="0" applyFont="1" applyBorder="1" applyAlignment="1" applyProtection="1">
      <alignment vertical="center"/>
      <protection locked="0"/>
    </xf>
    <xf numFmtId="0" fontId="2" fillId="0" borderId="25" xfId="0" applyFont="1" applyBorder="1" applyAlignment="1">
      <alignment horizontal="left" vertical="center"/>
    </xf>
    <xf numFmtId="166" fontId="2" fillId="0" borderId="0" xfId="0" applyNumberFormat="1" applyFont="1" applyBorder="1" applyAlignment="1">
      <alignment vertical="center"/>
    </xf>
    <xf numFmtId="166" fontId="2" fillId="0" borderId="15" xfId="0" applyNumberFormat="1" applyFont="1" applyBorder="1" applyAlignment="1">
      <alignment vertical="center"/>
    </xf>
    <xf numFmtId="4" fontId="0" fillId="0" borderId="0" xfId="0" applyNumberFormat="1" applyFont="1" applyAlignment="1">
      <alignment vertical="center"/>
    </xf>
    <xf numFmtId="0" fontId="9" fillId="0" borderId="4" xfId="0" applyFont="1" applyBorder="1" applyAlignment="1">
      <alignment vertical="center"/>
    </xf>
    <xf numFmtId="0" fontId="9" fillId="0" borderId="0" xfId="0" applyFont="1" applyBorder="1" applyAlignment="1">
      <alignment horizontal="left" vertical="center"/>
    </xf>
    <xf numFmtId="167" fontId="9" fillId="0" borderId="0" xfId="0" applyNumberFormat="1" applyFont="1" applyBorder="1" applyAlignment="1">
      <alignment vertical="center"/>
    </xf>
    <xf numFmtId="0" fontId="9" fillId="0" borderId="5" xfId="0" applyFont="1" applyBorder="1" applyAlignment="1">
      <alignment vertical="center"/>
    </xf>
    <xf numFmtId="0" fontId="9" fillId="0" borderId="14" xfId="0" applyFont="1" applyBorder="1" applyAlignment="1">
      <alignment vertical="center"/>
    </xf>
    <xf numFmtId="0" fontId="9" fillId="0" borderId="15" xfId="0" applyFont="1" applyBorder="1" applyAlignment="1">
      <alignment vertical="center"/>
    </xf>
    <xf numFmtId="0" fontId="9" fillId="0" borderId="0" xfId="0" applyFont="1" applyAlignment="1">
      <alignment horizontal="left" vertical="center"/>
    </xf>
    <xf numFmtId="0" fontId="10" fillId="0" borderId="4" xfId="0" applyFont="1" applyBorder="1" applyAlignment="1">
      <alignment vertical="center"/>
    </xf>
    <xf numFmtId="167" fontId="10" fillId="0" borderId="0" xfId="0" applyNumberFormat="1" applyFont="1" applyBorder="1" applyAlignment="1">
      <alignment vertical="center"/>
    </xf>
    <xf numFmtId="0" fontId="10" fillId="0" borderId="5" xfId="0" applyFont="1" applyBorder="1" applyAlignment="1">
      <alignment vertical="center"/>
    </xf>
    <xf numFmtId="0" fontId="10" fillId="0" borderId="14" xfId="0" applyFont="1" applyBorder="1" applyAlignment="1">
      <alignment vertical="center"/>
    </xf>
    <xf numFmtId="0" fontId="10" fillId="0" borderId="15" xfId="0" applyFont="1" applyBorder="1" applyAlignment="1">
      <alignment vertical="center"/>
    </xf>
    <xf numFmtId="0" fontId="10" fillId="0" borderId="0" xfId="0" applyFont="1" applyAlignment="1">
      <alignment horizontal="left" vertical="center"/>
    </xf>
    <xf numFmtId="0" fontId="11" fillId="0" borderId="4" xfId="0" applyFont="1" applyBorder="1" applyAlignment="1">
      <alignment vertical="center"/>
    </xf>
    <xf numFmtId="0" fontId="11" fillId="0" borderId="0" xfId="0" applyFont="1" applyBorder="1" applyAlignment="1">
      <alignment horizontal="left" vertical="center"/>
    </xf>
    <xf numFmtId="0" fontId="11" fillId="0" borderId="5" xfId="0" applyFont="1" applyBorder="1" applyAlignment="1">
      <alignment vertical="center"/>
    </xf>
    <xf numFmtId="0" fontId="11" fillId="0" borderId="14" xfId="0" applyFont="1" applyBorder="1" applyAlignment="1">
      <alignment vertical="center"/>
    </xf>
    <xf numFmtId="0" fontId="11" fillId="0" borderId="15" xfId="0" applyFont="1" applyBorder="1" applyAlignment="1">
      <alignment vertical="center"/>
    </xf>
    <xf numFmtId="0" fontId="11" fillId="0" borderId="0" xfId="0" applyFont="1" applyAlignment="1">
      <alignment horizontal="left" vertical="center"/>
    </xf>
    <xf numFmtId="0" fontId="36" fillId="0" borderId="25" xfId="0" applyFont="1" applyBorder="1" applyAlignment="1" applyProtection="1">
      <alignment horizontal="center" vertical="center"/>
      <protection locked="0"/>
    </xf>
    <xf numFmtId="49" fontId="36" fillId="0" borderId="25" xfId="0" applyNumberFormat="1" applyFont="1" applyBorder="1" applyAlignment="1" applyProtection="1">
      <alignment horizontal="left" vertical="center" wrapText="1"/>
      <protection locked="0"/>
    </xf>
    <xf numFmtId="0" fontId="36" fillId="0" borderId="25" xfId="0" applyFont="1" applyBorder="1" applyAlignment="1" applyProtection="1">
      <alignment horizontal="center" vertical="center" wrapText="1"/>
      <protection locked="0"/>
    </xf>
    <xf numFmtId="167" fontId="36" fillId="0" borderId="25" xfId="0" applyNumberFormat="1" applyFont="1" applyBorder="1" applyAlignment="1" applyProtection="1">
      <alignment vertical="center"/>
      <protection locked="0"/>
    </xf>
    <xf numFmtId="4" fontId="36" fillId="0" borderId="25" xfId="0" applyNumberFormat="1" applyFont="1" applyBorder="1" applyAlignment="1" applyProtection="1">
      <alignment vertical="center"/>
      <protection locked="0"/>
    </xf>
    <xf numFmtId="0" fontId="10" fillId="0" borderId="16" xfId="0" applyFont="1" applyBorder="1" applyAlignment="1">
      <alignment vertical="center"/>
    </xf>
    <xf numFmtId="0" fontId="10" fillId="0" borderId="17" xfId="0" applyFont="1" applyBorder="1" applyAlignment="1">
      <alignment vertical="center"/>
    </xf>
    <xf numFmtId="0" fontId="10" fillId="0" borderId="18" xfId="0" applyFont="1" applyBorder="1" applyAlignment="1">
      <alignment vertical="center"/>
    </xf>
    <xf numFmtId="0" fontId="3" fillId="0" borderId="0" xfId="0" applyFont="1" applyBorder="1" applyAlignment="1">
      <alignment horizontal="left" vertical="center"/>
    </xf>
    <xf numFmtId="0" fontId="0" fillId="0" borderId="0" xfId="0" applyBorder="1"/>
    <xf numFmtId="164" fontId="2" fillId="0" borderId="0" xfId="0" applyNumberFormat="1" applyFont="1" applyBorder="1" applyAlignment="1">
      <alignment vertical="center"/>
    </xf>
    <xf numFmtId="0" fontId="2" fillId="0" borderId="0" xfId="0" applyFont="1" applyBorder="1" applyAlignment="1">
      <alignment horizontal="left" vertical="center"/>
    </xf>
    <xf numFmtId="0" fontId="30" fillId="0" borderId="0" xfId="0" applyFont="1" applyBorder="1" applyAlignment="1">
      <alignment vertical="center"/>
    </xf>
    <xf numFmtId="0" fontId="0" fillId="0" borderId="0" xfId="0"/>
    <xf numFmtId="0" fontId="0" fillId="0" borderId="0" xfId="0" applyFont="1" applyBorder="1" applyAlignment="1">
      <alignment vertical="center"/>
    </xf>
    <xf numFmtId="4" fontId="2" fillId="0" borderId="0" xfId="0" applyNumberFormat="1" applyFont="1" applyBorder="1" applyAlignment="1">
      <alignment vertical="center"/>
    </xf>
    <xf numFmtId="0" fontId="0" fillId="5" borderId="0" xfId="0" applyFont="1" applyFill="1" applyBorder="1" applyAlignment="1">
      <alignment vertical="center"/>
    </xf>
    <xf numFmtId="0" fontId="6" fillId="0" borderId="0" xfId="0" applyFont="1" applyBorder="1" applyAlignment="1">
      <alignment vertical="center"/>
    </xf>
    <xf numFmtId="0" fontId="7" fillId="0" borderId="0" xfId="0" applyFont="1" applyBorder="1" applyAlignment="1">
      <alignment vertical="center"/>
    </xf>
    <xf numFmtId="0" fontId="3" fillId="5" borderId="23" xfId="0" applyFont="1" applyFill="1" applyBorder="1" applyAlignment="1">
      <alignment horizontal="center" vertical="center" wrapText="1"/>
    </xf>
    <xf numFmtId="4" fontId="0" fillId="0" borderId="25" xfId="0" applyNumberFormat="1" applyFont="1" applyBorder="1" applyAlignment="1" applyProtection="1">
      <alignment vertical="center"/>
      <protection locked="0"/>
    </xf>
    <xf numFmtId="0" fontId="10" fillId="0" borderId="0" xfId="0" applyFont="1" applyBorder="1" applyAlignment="1">
      <alignment vertical="center"/>
    </xf>
    <xf numFmtId="0" fontId="9" fillId="0" borderId="0" xfId="0" applyFont="1" applyBorder="1" applyAlignment="1">
      <alignment vertical="center"/>
    </xf>
    <xf numFmtId="0" fontId="11" fillId="0" borderId="0" xfId="0" applyFont="1" applyBorder="1" applyAlignment="1">
      <alignment vertical="center"/>
    </xf>
    <xf numFmtId="166" fontId="2" fillId="0" borderId="18" xfId="0" applyNumberFormat="1" applyFont="1" applyBorder="1" applyAlignment="1">
      <alignment vertical="center"/>
    </xf>
    <xf numFmtId="166" fontId="2" fillId="0" borderId="17" xfId="0" applyNumberFormat="1" applyFont="1" applyBorder="1" applyAlignment="1">
      <alignment vertical="center"/>
    </xf>
    <xf numFmtId="4" fontId="2" fillId="0" borderId="17" xfId="0" applyNumberFormat="1" applyFont="1" applyBorder="1" applyAlignment="1">
      <alignment vertical="center"/>
    </xf>
    <xf numFmtId="0" fontId="2" fillId="0" borderId="17" xfId="0" applyFont="1" applyBorder="1" applyAlignment="1">
      <alignment horizontal="center" vertical="center"/>
    </xf>
    <xf numFmtId="0" fontId="10" fillId="0" borderId="0" xfId="0" applyFont="1" applyBorder="1" applyAlignment="1">
      <alignment horizontal="left" vertical="center"/>
    </xf>
    <xf numFmtId="4" fontId="31" fillId="0" borderId="0" xfId="0" applyNumberFormat="1" applyFont="1" applyBorder="1" applyAlignment="1">
      <alignment vertical="center"/>
    </xf>
    <xf numFmtId="166" fontId="31" fillId="0" borderId="0" xfId="0" applyNumberFormat="1" applyFont="1" applyBorder="1" applyAlignment="1">
      <alignment vertical="center"/>
    </xf>
    <xf numFmtId="0" fontId="0" fillId="0" borderId="0" xfId="0"/>
    <xf numFmtId="0" fontId="2" fillId="0" borderId="0" xfId="0" applyFont="1" applyBorder="1" applyAlignment="1">
      <alignment horizontal="left" vertical="center"/>
    </xf>
    <xf numFmtId="164" fontId="2" fillId="0" borderId="0" xfId="0" applyNumberFormat="1" applyFont="1" applyBorder="1" applyAlignment="1">
      <alignment vertical="center"/>
    </xf>
    <xf numFmtId="0" fontId="30" fillId="0" borderId="0" xfId="0" applyFont="1" applyBorder="1" applyAlignment="1">
      <alignment vertical="center"/>
    </xf>
    <xf numFmtId="0" fontId="29" fillId="0" borderId="0" xfId="0" applyFont="1" applyBorder="1" applyAlignment="1">
      <alignment horizontal="left" vertical="center" wrapText="1"/>
    </xf>
    <xf numFmtId="0" fontId="3" fillId="0" borderId="0" xfId="0" applyFont="1" applyBorder="1" applyAlignment="1">
      <alignment horizontal="left" vertical="center"/>
    </xf>
    <xf numFmtId="0" fontId="0" fillId="0" borderId="0" xfId="0" applyBorder="1"/>
    <xf numFmtId="0" fontId="9" fillId="0" borderId="0" xfId="0" applyFont="1" applyBorder="1" applyAlignment="1">
      <alignment vertical="center"/>
    </xf>
    <xf numFmtId="0" fontId="10" fillId="0" borderId="0" xfId="0" applyFont="1" applyBorder="1" applyAlignment="1">
      <alignment vertical="center"/>
    </xf>
    <xf numFmtId="4" fontId="0" fillId="0" borderId="25" xfId="0" applyNumberFormat="1" applyFont="1" applyBorder="1" applyAlignment="1" applyProtection="1">
      <alignment vertical="center"/>
      <protection locked="0"/>
    </xf>
    <xf numFmtId="0" fontId="11" fillId="0" borderId="0" xfId="0" applyFont="1" applyBorder="1" applyAlignment="1">
      <alignment vertical="center"/>
    </xf>
    <xf numFmtId="0" fontId="0" fillId="0" borderId="0" xfId="0" applyFont="1" applyBorder="1" applyAlignment="1">
      <alignment vertical="center"/>
    </xf>
    <xf numFmtId="0" fontId="3" fillId="5" borderId="23" xfId="0" applyFont="1" applyFill="1" applyBorder="1" applyAlignment="1">
      <alignment horizontal="center" vertical="center" wrapText="1"/>
    </xf>
    <xf numFmtId="0" fontId="7" fillId="0" borderId="0" xfId="0" applyFont="1" applyBorder="1" applyAlignment="1">
      <alignment vertical="center"/>
    </xf>
    <xf numFmtId="0" fontId="6" fillId="0" borderId="0" xfId="0" applyFont="1" applyBorder="1" applyAlignment="1">
      <alignment vertical="center"/>
    </xf>
    <xf numFmtId="0" fontId="0" fillId="5" borderId="0" xfId="0" applyFont="1" applyFill="1" applyBorder="1" applyAlignment="1">
      <alignment vertical="center"/>
    </xf>
    <xf numFmtId="4" fontId="2" fillId="0" borderId="0" xfId="0" applyNumberFormat="1" applyFont="1" applyBorder="1" applyAlignment="1">
      <alignment vertical="center"/>
    </xf>
    <xf numFmtId="49" fontId="41" fillId="7" borderId="26" xfId="2" applyNumberFormat="1" applyFont="1" applyFill="1" applyBorder="1" applyAlignment="1" applyProtection="1">
      <alignment horizontal="left"/>
    </xf>
    <xf numFmtId="49" fontId="41" fillId="7" borderId="27" xfId="2" applyNumberFormat="1" applyFont="1" applyFill="1" applyBorder="1" applyAlignment="1" applyProtection="1">
      <alignment horizontal="left"/>
    </xf>
    <xf numFmtId="0" fontId="42" fillId="8" borderId="28" xfId="2" applyNumberFormat="1" applyFont="1" applyFill="1" applyBorder="1" applyAlignment="1" applyProtection="1">
      <alignment horizontal="center"/>
    </xf>
    <xf numFmtId="49" fontId="42" fillId="8" borderId="29" xfId="2" applyNumberFormat="1" applyFont="1" applyFill="1" applyBorder="1" applyAlignment="1" applyProtection="1">
      <alignment horizontal="left"/>
    </xf>
    <xf numFmtId="49" fontId="42" fillId="8" borderId="28" xfId="2" applyNumberFormat="1" applyFont="1" applyFill="1" applyBorder="1" applyAlignment="1" applyProtection="1">
      <alignment horizontal="center"/>
    </xf>
    <xf numFmtId="4" fontId="42" fillId="8" borderId="30" xfId="2" applyNumberFormat="1" applyFont="1" applyFill="1" applyBorder="1" applyAlignment="1" applyProtection="1">
      <alignment horizontal="center"/>
    </xf>
    <xf numFmtId="2" fontId="43" fillId="8" borderId="29" xfId="2" applyNumberFormat="1" applyFont="1" applyFill="1" applyBorder="1" applyAlignment="1" applyProtection="1">
      <alignment horizontal="center"/>
    </xf>
    <xf numFmtId="2" fontId="43" fillId="8" borderId="31" xfId="2" applyNumberFormat="1" applyFont="1" applyFill="1" applyBorder="1" applyAlignment="1" applyProtection="1">
      <alignment horizontal="center"/>
    </xf>
    <xf numFmtId="2" fontId="44" fillId="8" borderId="28" xfId="2" applyNumberFormat="1" applyFont="1" applyFill="1" applyBorder="1" applyAlignment="1" applyProtection="1">
      <alignment horizontal="center"/>
    </xf>
    <xf numFmtId="0" fontId="40" fillId="0" borderId="0" xfId="2" applyProtection="1"/>
    <xf numFmtId="49" fontId="41" fillId="9" borderId="26" xfId="2" applyNumberFormat="1" applyFont="1" applyFill="1" applyBorder="1" applyAlignment="1" applyProtection="1">
      <alignment horizontal="left"/>
    </xf>
    <xf numFmtId="49" fontId="41" fillId="9" borderId="27" xfId="2" applyNumberFormat="1" applyFont="1" applyFill="1" applyBorder="1" applyAlignment="1" applyProtection="1">
      <alignment horizontal="left"/>
    </xf>
    <xf numFmtId="49" fontId="42" fillId="8" borderId="29" xfId="2" applyNumberFormat="1" applyFont="1" applyFill="1" applyBorder="1" applyAlignment="1" applyProtection="1">
      <alignment horizontal="center"/>
    </xf>
    <xf numFmtId="2" fontId="43" fillId="8" borderId="28" xfId="2" applyNumberFormat="1" applyFont="1" applyFill="1" applyBorder="1" applyAlignment="1" applyProtection="1">
      <alignment horizontal="center"/>
    </xf>
    <xf numFmtId="49" fontId="40" fillId="0" borderId="0" xfId="2" applyNumberFormat="1"/>
    <xf numFmtId="0" fontId="45" fillId="0" borderId="32" xfId="2" applyNumberFormat="1" applyFont="1" applyBorder="1" applyAlignment="1">
      <alignment horizontal="center"/>
    </xf>
    <xf numFmtId="49" fontId="40" fillId="0" borderId="0" xfId="2" applyNumberFormat="1" applyBorder="1"/>
    <xf numFmtId="49" fontId="40" fillId="0" borderId="32" xfId="2" applyNumberFormat="1" applyBorder="1" applyAlignment="1">
      <alignment horizontal="center"/>
    </xf>
    <xf numFmtId="4" fontId="40" fillId="0" borderId="0" xfId="2" applyNumberFormat="1" applyBorder="1" applyAlignment="1">
      <alignment horizontal="center"/>
    </xf>
    <xf numFmtId="0" fontId="40" fillId="0" borderId="0" xfId="2"/>
    <xf numFmtId="0" fontId="44" fillId="0" borderId="33" xfId="2" applyNumberFormat="1" applyFont="1" applyBorder="1" applyAlignment="1">
      <alignment horizontal="center"/>
    </xf>
    <xf numFmtId="49" fontId="46" fillId="10" borderId="33" xfId="2" applyNumberFormat="1" applyFont="1" applyFill="1" applyBorder="1" applyAlignment="1">
      <alignment horizontal="left" wrapText="1"/>
    </xf>
    <xf numFmtId="49" fontId="46" fillId="10" borderId="33" xfId="2" applyNumberFormat="1" applyFont="1" applyFill="1" applyBorder="1" applyAlignment="1">
      <alignment horizontal="center"/>
    </xf>
    <xf numFmtId="4" fontId="46" fillId="10" borderId="33" xfId="2" applyNumberFormat="1" applyFont="1" applyFill="1" applyBorder="1" applyAlignment="1">
      <alignment horizontal="center"/>
    </xf>
    <xf numFmtId="0" fontId="40" fillId="0" borderId="33" xfId="2" applyBorder="1"/>
    <xf numFmtId="0" fontId="45" fillId="0" borderId="33" xfId="2" applyNumberFormat="1" applyFont="1" applyBorder="1" applyAlignment="1">
      <alignment horizontal="center"/>
    </xf>
    <xf numFmtId="49" fontId="41" fillId="9" borderId="33" xfId="2" applyNumberFormat="1" applyFont="1" applyFill="1" applyBorder="1" applyAlignment="1">
      <alignment horizontal="left"/>
    </xf>
    <xf numFmtId="49" fontId="41" fillId="9" borderId="33" xfId="2" applyNumberFormat="1" applyFont="1" applyFill="1" applyBorder="1" applyAlignment="1">
      <alignment horizontal="center"/>
    </xf>
    <xf numFmtId="4" fontId="41" fillId="9" borderId="33" xfId="2" applyNumberFormat="1" applyFont="1" applyFill="1" applyBorder="1" applyAlignment="1">
      <alignment horizontal="center"/>
    </xf>
    <xf numFmtId="0" fontId="40" fillId="0" borderId="0" xfId="2" applyBorder="1"/>
    <xf numFmtId="49" fontId="47" fillId="11" borderId="33" xfId="2" applyNumberFormat="1" applyFont="1" applyFill="1" applyBorder="1" applyAlignment="1">
      <alignment horizontal="left"/>
    </xf>
    <xf numFmtId="49" fontId="47" fillId="11" borderId="33" xfId="2" applyNumberFormat="1" applyFont="1" applyFill="1" applyBorder="1" applyAlignment="1">
      <alignment horizontal="center"/>
    </xf>
    <xf numFmtId="4" fontId="47" fillId="11" borderId="33" xfId="2" applyNumberFormat="1" applyFont="1" applyFill="1" applyBorder="1" applyAlignment="1">
      <alignment horizontal="center"/>
    </xf>
    <xf numFmtId="49" fontId="48" fillId="9" borderId="33" xfId="2" applyNumberFormat="1" applyFont="1" applyFill="1" applyBorder="1" applyAlignment="1">
      <alignment horizontal="left"/>
    </xf>
    <xf numFmtId="49" fontId="49" fillId="12" borderId="33" xfId="2" applyNumberFormat="1" applyFont="1" applyFill="1" applyBorder="1" applyAlignment="1">
      <alignment horizontal="left"/>
    </xf>
    <xf numFmtId="49" fontId="49" fillId="12" borderId="33" xfId="2" applyNumberFormat="1" applyFont="1" applyFill="1" applyBorder="1" applyAlignment="1">
      <alignment horizontal="center"/>
    </xf>
    <xf numFmtId="4" fontId="49" fillId="12" borderId="33" xfId="2" applyNumberFormat="1" applyFont="1" applyFill="1" applyBorder="1" applyAlignment="1">
      <alignment horizontal="center"/>
    </xf>
    <xf numFmtId="16" fontId="45" fillId="0" borderId="33" xfId="2" applyNumberFormat="1" applyFont="1" applyBorder="1" applyAlignment="1">
      <alignment horizontal="center"/>
    </xf>
    <xf numFmtId="2" fontId="45" fillId="0" borderId="33" xfId="2" applyNumberFormat="1" applyFont="1" applyBorder="1" applyAlignment="1">
      <alignment horizontal="center"/>
    </xf>
    <xf numFmtId="49" fontId="48" fillId="12" borderId="33" xfId="2" applyNumberFormat="1" applyFont="1" applyFill="1" applyBorder="1" applyAlignment="1">
      <alignment horizontal="center"/>
    </xf>
    <xf numFmtId="4" fontId="48" fillId="12" borderId="33" xfId="2" applyNumberFormat="1" applyFont="1" applyFill="1" applyBorder="1" applyAlignment="1">
      <alignment horizontal="center"/>
    </xf>
    <xf numFmtId="49" fontId="49" fillId="12" borderId="33" xfId="3" applyNumberFormat="1" applyFont="1" applyFill="1" applyBorder="1" applyAlignment="1" applyProtection="1">
      <alignment horizontal="left"/>
      <protection locked="0"/>
    </xf>
    <xf numFmtId="49" fontId="49" fillId="12" borderId="33" xfId="3" applyNumberFormat="1" applyFont="1" applyFill="1" applyBorder="1" applyAlignment="1" applyProtection="1">
      <alignment horizontal="center"/>
      <protection locked="0"/>
    </xf>
    <xf numFmtId="4" fontId="49" fillId="12" borderId="33" xfId="3" applyNumberFormat="1" applyFont="1" applyFill="1" applyBorder="1" applyAlignment="1" applyProtection="1">
      <alignment horizontal="center"/>
      <protection locked="0"/>
    </xf>
    <xf numFmtId="4" fontId="50" fillId="0" borderId="33" xfId="3" applyNumberFormat="1" applyBorder="1" applyAlignment="1" applyProtection="1">
      <alignment horizontal="center"/>
      <protection locked="0"/>
    </xf>
    <xf numFmtId="4" fontId="51" fillId="9" borderId="33" xfId="3" applyNumberFormat="1" applyFont="1" applyFill="1" applyBorder="1" applyAlignment="1" applyProtection="1">
      <alignment horizontal="center"/>
      <protection locked="0"/>
    </xf>
    <xf numFmtId="4" fontId="45" fillId="0" borderId="33" xfId="3" applyNumberFormat="1" applyFont="1" applyBorder="1" applyAlignment="1" applyProtection="1">
      <alignment horizontal="center"/>
      <protection locked="0"/>
    </xf>
    <xf numFmtId="49" fontId="41" fillId="13" borderId="33" xfId="3" applyNumberFormat="1" applyFont="1" applyFill="1" applyBorder="1" applyAlignment="1" applyProtection="1">
      <alignment horizontal="left"/>
      <protection locked="0"/>
    </xf>
    <xf numFmtId="49" fontId="41" fillId="13" borderId="33" xfId="3" applyNumberFormat="1" applyFont="1" applyFill="1" applyBorder="1" applyAlignment="1" applyProtection="1">
      <alignment horizontal="center"/>
      <protection locked="0"/>
    </xf>
    <xf numFmtId="4" fontId="51" fillId="13" borderId="33" xfId="3" applyNumberFormat="1" applyFont="1" applyFill="1" applyBorder="1" applyAlignment="1" applyProtection="1">
      <alignment horizontal="center"/>
      <protection locked="0"/>
    </xf>
    <xf numFmtId="49" fontId="41" fillId="13" borderId="33" xfId="2" applyNumberFormat="1" applyFont="1" applyFill="1" applyBorder="1" applyAlignment="1">
      <alignment horizontal="left"/>
    </xf>
    <xf numFmtId="49" fontId="41" fillId="13" borderId="33" xfId="2" applyNumberFormat="1" applyFont="1" applyFill="1" applyBorder="1" applyAlignment="1">
      <alignment horizontal="center"/>
    </xf>
    <xf numFmtId="4" fontId="51" fillId="13" borderId="33" xfId="2" applyNumberFormat="1" applyFont="1" applyFill="1" applyBorder="1" applyAlignment="1">
      <alignment horizontal="center"/>
    </xf>
    <xf numFmtId="49" fontId="52" fillId="14" borderId="33" xfId="2" applyNumberFormat="1" applyFont="1" applyFill="1" applyBorder="1" applyAlignment="1">
      <alignment horizontal="left"/>
    </xf>
    <xf numFmtId="49" fontId="52" fillId="14" borderId="33" xfId="2" applyNumberFormat="1" applyFont="1" applyFill="1" applyBorder="1" applyAlignment="1">
      <alignment horizontal="center"/>
    </xf>
    <xf numFmtId="4" fontId="53" fillId="14" borderId="33" xfId="2" applyNumberFormat="1" applyFont="1" applyFill="1" applyBorder="1" applyAlignment="1">
      <alignment horizontal="center"/>
    </xf>
    <xf numFmtId="49" fontId="52" fillId="14" borderId="33" xfId="3" applyNumberFormat="1" applyFont="1" applyFill="1" applyBorder="1" applyAlignment="1" applyProtection="1">
      <alignment horizontal="left"/>
      <protection locked="0"/>
    </xf>
    <xf numFmtId="49" fontId="52" fillId="14" borderId="33" xfId="3" applyNumberFormat="1" applyFont="1" applyFill="1" applyBorder="1" applyAlignment="1" applyProtection="1">
      <alignment horizontal="center"/>
      <protection locked="0"/>
    </xf>
    <xf numFmtId="4" fontId="53" fillId="14" borderId="33" xfId="3" applyNumberFormat="1" applyFont="1" applyFill="1" applyBorder="1" applyAlignment="1" applyProtection="1">
      <alignment horizontal="center"/>
      <protection locked="0"/>
    </xf>
    <xf numFmtId="17" fontId="45" fillId="0" borderId="33" xfId="2" applyNumberFormat="1" applyFont="1" applyBorder="1" applyAlignment="1">
      <alignment horizontal="center"/>
    </xf>
    <xf numFmtId="49" fontId="45" fillId="0" borderId="33" xfId="2" applyNumberFormat="1" applyFont="1" applyBorder="1" applyAlignment="1">
      <alignment horizontal="center"/>
    </xf>
    <xf numFmtId="49" fontId="41" fillId="9" borderId="34" xfId="2" applyNumberFormat="1" applyFont="1" applyFill="1" applyBorder="1" applyAlignment="1">
      <alignment horizontal="left"/>
    </xf>
    <xf numFmtId="49" fontId="41" fillId="9" borderId="34" xfId="2" applyNumberFormat="1" applyFont="1" applyFill="1" applyBorder="1" applyAlignment="1">
      <alignment horizontal="center"/>
    </xf>
    <xf numFmtId="4" fontId="41" fillId="9" borderId="34" xfId="2" applyNumberFormat="1" applyFont="1" applyFill="1" applyBorder="1" applyAlignment="1">
      <alignment horizontal="center"/>
    </xf>
    <xf numFmtId="2" fontId="45" fillId="0" borderId="34" xfId="2" applyNumberFormat="1" applyFont="1" applyBorder="1" applyAlignment="1">
      <alignment horizontal="center"/>
    </xf>
    <xf numFmtId="49" fontId="45" fillId="0" borderId="34" xfId="2" applyNumberFormat="1" applyFont="1" applyBorder="1" applyAlignment="1">
      <alignment horizontal="center"/>
    </xf>
    <xf numFmtId="49" fontId="41" fillId="13" borderId="34" xfId="3" applyNumberFormat="1" applyFont="1" applyFill="1" applyBorder="1" applyAlignment="1" applyProtection="1">
      <alignment horizontal="left"/>
      <protection locked="0"/>
    </xf>
    <xf numFmtId="49" fontId="41" fillId="13" borderId="34" xfId="3" applyNumberFormat="1" applyFont="1" applyFill="1" applyBorder="1" applyAlignment="1" applyProtection="1">
      <alignment horizontal="center"/>
      <protection locked="0"/>
    </xf>
    <xf numFmtId="4" fontId="51" fillId="13" borderId="34" xfId="3" applyNumberFormat="1" applyFont="1" applyFill="1" applyBorder="1" applyAlignment="1" applyProtection="1">
      <alignment horizontal="center"/>
      <protection locked="0"/>
    </xf>
    <xf numFmtId="4" fontId="45" fillId="0" borderId="34" xfId="3" applyNumberFormat="1" applyFont="1" applyBorder="1" applyAlignment="1" applyProtection="1">
      <alignment horizontal="center"/>
      <protection locked="0"/>
    </xf>
    <xf numFmtId="4" fontId="51" fillId="9" borderId="34" xfId="3" applyNumberFormat="1" applyFont="1" applyFill="1" applyBorder="1" applyAlignment="1" applyProtection="1">
      <alignment horizontal="center"/>
      <protection locked="0"/>
    </xf>
    <xf numFmtId="49" fontId="54" fillId="13" borderId="35" xfId="2" applyNumberFormat="1" applyFont="1" applyFill="1" applyBorder="1" applyAlignment="1">
      <alignment horizontal="left"/>
    </xf>
    <xf numFmtId="49" fontId="41" fillId="13" borderId="35" xfId="2" applyNumberFormat="1" applyFont="1" applyFill="1" applyBorder="1" applyAlignment="1">
      <alignment horizontal="center"/>
    </xf>
    <xf numFmtId="4" fontId="51" fillId="13" borderId="35" xfId="2" applyNumberFormat="1" applyFont="1" applyFill="1" applyBorder="1" applyAlignment="1">
      <alignment horizontal="center"/>
    </xf>
    <xf numFmtId="2" fontId="45" fillId="0" borderId="35" xfId="2" applyNumberFormat="1" applyFont="1" applyBorder="1" applyAlignment="1">
      <alignment horizontal="center"/>
    </xf>
    <xf numFmtId="4" fontId="55" fillId="0" borderId="35" xfId="2" applyNumberFormat="1" applyFont="1" applyBorder="1" applyAlignment="1">
      <alignment horizontal="center"/>
    </xf>
    <xf numFmtId="4" fontId="56" fillId="0" borderId="35" xfId="2" applyNumberFormat="1" applyFont="1" applyBorder="1" applyAlignment="1">
      <alignment horizontal="center"/>
    </xf>
    <xf numFmtId="49" fontId="54" fillId="13" borderId="33" xfId="2" applyNumberFormat="1" applyFont="1" applyFill="1" applyBorder="1" applyAlignment="1">
      <alignment horizontal="left"/>
    </xf>
    <xf numFmtId="4" fontId="55" fillId="0" borderId="33" xfId="2" applyNumberFormat="1" applyFont="1" applyBorder="1" applyAlignment="1">
      <alignment horizontal="center"/>
    </xf>
    <xf numFmtId="4" fontId="56" fillId="0" borderId="33" xfId="2" applyNumberFormat="1" applyFont="1" applyBorder="1" applyAlignment="1">
      <alignment horizontal="center"/>
    </xf>
    <xf numFmtId="49" fontId="40" fillId="0" borderId="0" xfId="2" applyNumberFormat="1" applyAlignment="1">
      <alignment vertical="center"/>
    </xf>
    <xf numFmtId="0" fontId="45" fillId="0" borderId="33" xfId="2" applyNumberFormat="1" applyFont="1" applyBorder="1" applyAlignment="1">
      <alignment horizontal="center" vertical="center"/>
    </xf>
    <xf numFmtId="49" fontId="57" fillId="15" borderId="33" xfId="2" applyNumberFormat="1" applyFont="1" applyFill="1" applyBorder="1" applyAlignment="1">
      <alignment horizontal="left" vertical="center" wrapText="1"/>
    </xf>
    <xf numFmtId="49" fontId="57" fillId="15" borderId="33" xfId="2" applyNumberFormat="1" applyFont="1" applyFill="1" applyBorder="1" applyAlignment="1">
      <alignment horizontal="center" vertical="center"/>
    </xf>
    <xf numFmtId="4" fontId="57" fillId="15" borderId="33" xfId="2" applyNumberFormat="1" applyFont="1" applyFill="1" applyBorder="1" applyAlignment="1">
      <alignment horizontal="center" vertical="center"/>
    </xf>
    <xf numFmtId="0" fontId="40" fillId="0" borderId="33" xfId="2" applyBorder="1" applyAlignment="1">
      <alignment vertical="center"/>
    </xf>
    <xf numFmtId="0" fontId="40" fillId="0" borderId="0" xfId="2" applyAlignment="1">
      <alignment vertical="center"/>
    </xf>
    <xf numFmtId="49" fontId="57" fillId="15" borderId="33" xfId="2" applyNumberFormat="1" applyFont="1" applyFill="1" applyBorder="1" applyAlignment="1">
      <alignment horizontal="left" wrapText="1"/>
    </xf>
    <xf numFmtId="49" fontId="57" fillId="15" borderId="33" xfId="2" applyNumberFormat="1" applyFont="1" applyFill="1" applyBorder="1" applyAlignment="1">
      <alignment horizontal="center"/>
    </xf>
    <xf numFmtId="4" fontId="57" fillId="15" borderId="33" xfId="2" applyNumberFormat="1" applyFont="1" applyFill="1" applyBorder="1" applyAlignment="1">
      <alignment horizontal="center"/>
    </xf>
    <xf numFmtId="49" fontId="58" fillId="6" borderId="33" xfId="2" applyNumberFormat="1" applyFont="1" applyFill="1" applyBorder="1" applyAlignment="1">
      <alignment horizontal="left" wrapText="1"/>
    </xf>
    <xf numFmtId="49" fontId="58" fillId="6" borderId="33" xfId="2" applyNumberFormat="1" applyFont="1" applyFill="1" applyBorder="1" applyAlignment="1">
      <alignment horizontal="center"/>
    </xf>
    <xf numFmtId="4" fontId="58" fillId="6" borderId="33" xfId="2" applyNumberFormat="1" applyFont="1" applyFill="1" applyBorder="1" applyAlignment="1">
      <alignment horizontal="center"/>
    </xf>
    <xf numFmtId="49" fontId="41" fillId="9" borderId="26" xfId="2" applyNumberFormat="1" applyFont="1" applyFill="1" applyBorder="1" applyAlignment="1">
      <alignment horizontal="left"/>
    </xf>
    <xf numFmtId="49" fontId="49" fillId="14" borderId="33" xfId="2" applyNumberFormat="1" applyFont="1" applyFill="1" applyBorder="1" applyAlignment="1">
      <alignment horizontal="left"/>
    </xf>
    <xf numFmtId="49" fontId="50" fillId="0" borderId="0" xfId="2" applyNumberFormat="1" applyFont="1"/>
    <xf numFmtId="49" fontId="59" fillId="14" borderId="33" xfId="2" applyNumberFormat="1" applyFont="1" applyFill="1" applyBorder="1" applyAlignment="1">
      <alignment horizontal="left"/>
    </xf>
    <xf numFmtId="49" fontId="59" fillId="14" borderId="33" xfId="2" applyNumberFormat="1" applyFont="1" applyFill="1" applyBorder="1" applyAlignment="1">
      <alignment horizontal="center"/>
    </xf>
    <xf numFmtId="4" fontId="59" fillId="14" borderId="33" xfId="2" applyNumberFormat="1" applyFont="1" applyFill="1" applyBorder="1" applyAlignment="1">
      <alignment horizontal="center"/>
    </xf>
    <xf numFmtId="0" fontId="50" fillId="0" borderId="33" xfId="2" applyFont="1" applyBorder="1"/>
    <xf numFmtId="0" fontId="50" fillId="0" borderId="0" xfId="2" applyFont="1"/>
    <xf numFmtId="49" fontId="51" fillId="13" borderId="33" xfId="2" applyNumberFormat="1" applyFont="1" applyFill="1" applyBorder="1" applyAlignment="1">
      <alignment horizontal="left"/>
    </xf>
    <xf numFmtId="49" fontId="51" fillId="13" borderId="33" xfId="2" applyNumberFormat="1" applyFont="1" applyFill="1" applyBorder="1" applyAlignment="1">
      <alignment horizontal="center"/>
    </xf>
    <xf numFmtId="49" fontId="60" fillId="12" borderId="33" xfId="2" applyNumberFormat="1" applyFont="1" applyFill="1" applyBorder="1" applyAlignment="1">
      <alignment horizontal="left" wrapText="1"/>
    </xf>
    <xf numFmtId="49" fontId="52" fillId="12" borderId="33" xfId="2" applyNumberFormat="1" applyFont="1" applyFill="1" applyBorder="1" applyAlignment="1">
      <alignment horizontal="center"/>
    </xf>
    <xf numFmtId="4" fontId="52" fillId="12" borderId="33" xfId="2" applyNumberFormat="1" applyFont="1" applyFill="1" applyBorder="1" applyAlignment="1">
      <alignment horizontal="center"/>
    </xf>
    <xf numFmtId="17" fontId="45" fillId="0" borderId="33" xfId="2" applyNumberFormat="1" applyFont="1" applyBorder="1" applyAlignment="1">
      <alignment horizontal="center" vertical="center"/>
    </xf>
    <xf numFmtId="2" fontId="45" fillId="0" borderId="33" xfId="2" applyNumberFormat="1" applyFont="1" applyBorder="1" applyAlignment="1">
      <alignment horizontal="center" vertical="center"/>
    </xf>
    <xf numFmtId="49" fontId="51" fillId="15" borderId="33" xfId="2" applyNumberFormat="1" applyFont="1" applyFill="1" applyBorder="1" applyAlignment="1">
      <alignment horizontal="left" vertical="center" wrapText="1"/>
    </xf>
    <xf numFmtId="49" fontId="51" fillId="15" borderId="33" xfId="2" applyNumberFormat="1" applyFont="1" applyFill="1" applyBorder="1" applyAlignment="1">
      <alignment horizontal="center" vertical="center"/>
    </xf>
    <xf numFmtId="4" fontId="51" fillId="15" borderId="33" xfId="2" applyNumberFormat="1" applyFont="1" applyFill="1" applyBorder="1" applyAlignment="1">
      <alignment horizontal="center" vertical="center"/>
    </xf>
    <xf numFmtId="49" fontId="61" fillId="9" borderId="33" xfId="2" applyNumberFormat="1" applyFont="1" applyFill="1" applyBorder="1" applyAlignment="1">
      <alignment horizontal="left"/>
    </xf>
    <xf numFmtId="49" fontId="59" fillId="6" borderId="33" xfId="2" applyNumberFormat="1" applyFont="1" applyFill="1" applyBorder="1" applyAlignment="1">
      <alignment horizontal="left" wrapText="1"/>
    </xf>
    <xf numFmtId="49" fontId="62" fillId="6" borderId="33" xfId="2" applyNumberFormat="1" applyFont="1" applyFill="1" applyBorder="1" applyAlignment="1">
      <alignment horizontal="left" wrapText="1"/>
    </xf>
    <xf numFmtId="0" fontId="45" fillId="0" borderId="34" xfId="2" applyNumberFormat="1" applyFont="1" applyBorder="1" applyAlignment="1">
      <alignment horizontal="center"/>
    </xf>
    <xf numFmtId="49" fontId="48" fillId="9" borderId="36" xfId="2" applyNumberFormat="1" applyFont="1" applyFill="1" applyBorder="1" applyAlignment="1">
      <alignment horizontal="left"/>
    </xf>
    <xf numFmtId="49" fontId="40" fillId="0" borderId="33" xfId="2" applyNumberFormat="1" applyBorder="1" applyAlignment="1">
      <alignment horizontal="center"/>
    </xf>
    <xf numFmtId="4" fontId="40" fillId="0" borderId="37" xfId="2" applyNumberFormat="1" applyBorder="1" applyAlignment="1">
      <alignment horizontal="center"/>
    </xf>
    <xf numFmtId="0" fontId="45" fillId="0" borderId="38" xfId="2" applyNumberFormat="1" applyFont="1" applyBorder="1" applyAlignment="1">
      <alignment horizontal="center"/>
    </xf>
    <xf numFmtId="49" fontId="60" fillId="12" borderId="33" xfId="2" applyNumberFormat="1" applyFont="1" applyFill="1" applyBorder="1" applyAlignment="1">
      <alignment horizontal="left"/>
    </xf>
    <xf numFmtId="49" fontId="52" fillId="0" borderId="33" xfId="2" applyNumberFormat="1" applyFont="1" applyFill="1" applyBorder="1" applyAlignment="1">
      <alignment horizontal="center"/>
    </xf>
    <xf numFmtId="4" fontId="52" fillId="0" borderId="33" xfId="2" applyNumberFormat="1" applyFont="1" applyFill="1" applyBorder="1" applyAlignment="1">
      <alignment horizontal="center"/>
    </xf>
    <xf numFmtId="49" fontId="41" fillId="9" borderId="33" xfId="2" applyNumberFormat="1" applyFont="1" applyFill="1" applyBorder="1" applyAlignment="1">
      <alignment horizontal="left" wrapText="1"/>
    </xf>
    <xf numFmtId="49" fontId="41" fillId="9" borderId="33" xfId="2" applyNumberFormat="1" applyFont="1" applyFill="1" applyBorder="1" applyAlignment="1">
      <alignment horizontal="center" vertical="center"/>
    </xf>
    <xf numFmtId="4" fontId="41" fillId="9" borderId="33" xfId="2" applyNumberFormat="1" applyFont="1" applyFill="1" applyBorder="1" applyAlignment="1">
      <alignment horizontal="center" vertical="center"/>
    </xf>
    <xf numFmtId="49" fontId="41" fillId="9" borderId="33" xfId="2" applyNumberFormat="1" applyFont="1" applyFill="1" applyBorder="1" applyAlignment="1">
      <alignment horizontal="left" vertical="center" wrapText="1"/>
    </xf>
    <xf numFmtId="49" fontId="63" fillId="6" borderId="33" xfId="2" applyNumberFormat="1" applyFont="1" applyFill="1" applyBorder="1" applyAlignment="1">
      <alignment horizontal="left" wrapText="1"/>
    </xf>
    <xf numFmtId="49" fontId="57" fillId="15" borderId="34" xfId="2" applyNumberFormat="1" applyFont="1" applyFill="1" applyBorder="1" applyAlignment="1">
      <alignment horizontal="left" wrapText="1"/>
    </xf>
    <xf numFmtId="49" fontId="57" fillId="15" borderId="34" xfId="2" applyNumberFormat="1" applyFont="1" applyFill="1" applyBorder="1" applyAlignment="1">
      <alignment horizontal="center"/>
    </xf>
    <xf numFmtId="4" fontId="57" fillId="15" borderId="34" xfId="2" applyNumberFormat="1" applyFont="1" applyFill="1" applyBorder="1" applyAlignment="1">
      <alignment horizontal="center"/>
    </xf>
    <xf numFmtId="0" fontId="40" fillId="0" borderId="34" xfId="2" applyBorder="1"/>
    <xf numFmtId="49" fontId="40" fillId="0" borderId="33" xfId="2" applyNumberFormat="1" applyBorder="1"/>
    <xf numFmtId="4" fontId="40" fillId="0" borderId="33" xfId="2" applyNumberFormat="1" applyBorder="1" applyAlignment="1">
      <alignment horizontal="center"/>
    </xf>
    <xf numFmtId="16" fontId="45" fillId="0" borderId="33" xfId="2" applyNumberFormat="1" applyFont="1" applyBorder="1" applyAlignment="1"/>
    <xf numFmtId="49" fontId="57" fillId="15" borderId="33" xfId="2" applyNumberFormat="1" applyFont="1" applyFill="1" applyBorder="1" applyAlignment="1">
      <alignment wrapText="1"/>
    </xf>
    <xf numFmtId="17" fontId="45" fillId="0" borderId="33" xfId="2" applyNumberFormat="1" applyFont="1" applyBorder="1" applyAlignment="1"/>
    <xf numFmtId="49" fontId="41" fillId="9" borderId="33" xfId="2" applyNumberFormat="1" applyFont="1" applyFill="1" applyBorder="1" applyAlignment="1"/>
    <xf numFmtId="49" fontId="54" fillId="13" borderId="38" xfId="2" applyNumberFormat="1" applyFont="1" applyFill="1" applyBorder="1" applyAlignment="1">
      <alignment horizontal="left"/>
    </xf>
    <xf numFmtId="49" fontId="41" fillId="13" borderId="38" xfId="2" applyNumberFormat="1" applyFont="1" applyFill="1" applyBorder="1" applyAlignment="1">
      <alignment horizontal="center"/>
    </xf>
    <xf numFmtId="4" fontId="51" fillId="13" borderId="38" xfId="2" applyNumberFormat="1" applyFont="1" applyFill="1" applyBorder="1" applyAlignment="1">
      <alignment horizontal="center"/>
    </xf>
    <xf numFmtId="2" fontId="45" fillId="0" borderId="38" xfId="2" applyNumberFormat="1" applyFont="1" applyBorder="1" applyAlignment="1">
      <alignment horizontal="center"/>
    </xf>
    <xf numFmtId="4" fontId="55" fillId="0" borderId="38" xfId="2" applyNumberFormat="1" applyFont="1" applyBorder="1" applyAlignment="1">
      <alignment horizontal="center"/>
    </xf>
    <xf numFmtId="4" fontId="56" fillId="0" borderId="38" xfId="2" applyNumberFormat="1" applyFont="1" applyBorder="1" applyAlignment="1">
      <alignment horizontal="center"/>
    </xf>
    <xf numFmtId="2" fontId="45" fillId="0" borderId="34" xfId="2" applyNumberFormat="1" applyFont="1" applyBorder="1" applyAlignment="1">
      <alignment horizontal="center" vertical="center"/>
    </xf>
    <xf numFmtId="49" fontId="45" fillId="0" borderId="33" xfId="2" applyNumberFormat="1" applyFont="1" applyBorder="1"/>
    <xf numFmtId="0" fontId="45" fillId="0" borderId="39" xfId="2" applyNumberFormat="1" applyFont="1" applyBorder="1" applyAlignment="1">
      <alignment horizontal="center"/>
    </xf>
    <xf numFmtId="49" fontId="40" fillId="0" borderId="39" xfId="2" applyNumberFormat="1" applyBorder="1"/>
    <xf numFmtId="49" fontId="40" fillId="0" borderId="39" xfId="2" applyNumberFormat="1" applyBorder="1" applyAlignment="1">
      <alignment horizontal="center"/>
    </xf>
    <xf numFmtId="4" fontId="40" fillId="0" borderId="39" xfId="2" applyNumberFormat="1" applyBorder="1" applyAlignment="1">
      <alignment horizontal="center"/>
    </xf>
    <xf numFmtId="0" fontId="40" fillId="0" borderId="39" xfId="2" applyBorder="1"/>
    <xf numFmtId="0" fontId="45" fillId="0" borderId="0" xfId="2" applyNumberFormat="1" applyFont="1" applyBorder="1" applyAlignment="1">
      <alignment horizontal="center"/>
    </xf>
    <xf numFmtId="49" fontId="40" fillId="0" borderId="0" xfId="2" applyNumberFormat="1" applyBorder="1" applyAlignment="1">
      <alignment horizontal="center"/>
    </xf>
    <xf numFmtId="0" fontId="45" fillId="0" borderId="40" xfId="2" applyNumberFormat="1" applyFont="1" applyBorder="1" applyAlignment="1">
      <alignment horizontal="center"/>
    </xf>
    <xf numFmtId="49" fontId="40" fillId="0" borderId="36" xfId="2" applyNumberFormat="1" applyBorder="1"/>
    <xf numFmtId="49" fontId="40" fillId="0" borderId="41" xfId="2" applyNumberFormat="1" applyBorder="1" applyAlignment="1">
      <alignment horizontal="center"/>
    </xf>
    <xf numFmtId="4" fontId="40" fillId="0" borderId="0" xfId="2" applyNumberFormat="1"/>
    <xf numFmtId="49" fontId="64" fillId="0" borderId="0" xfId="2" applyNumberFormat="1" applyFont="1"/>
    <xf numFmtId="49" fontId="39" fillId="0" borderId="0" xfId="2" applyNumberFormat="1" applyFont="1"/>
    <xf numFmtId="49" fontId="65" fillId="0" borderId="0" xfId="2" applyNumberFormat="1" applyFont="1"/>
    <xf numFmtId="49" fontId="66" fillId="0" borderId="0" xfId="2" applyNumberFormat="1" applyFont="1"/>
    <xf numFmtId="4" fontId="57" fillId="16" borderId="42" xfId="2" applyNumberFormat="1" applyFont="1" applyFill="1" applyBorder="1" applyAlignment="1">
      <alignment horizontal="left"/>
    </xf>
    <xf numFmtId="49" fontId="57" fillId="16" borderId="42" xfId="2" applyNumberFormat="1" applyFont="1" applyFill="1" applyBorder="1" applyAlignment="1">
      <alignment horizontal="left"/>
    </xf>
    <xf numFmtId="4" fontId="67" fillId="17" borderId="42" xfId="2" applyNumberFormat="1" applyFont="1" applyFill="1" applyBorder="1" applyAlignment="1">
      <alignment horizontal="right"/>
    </xf>
    <xf numFmtId="49" fontId="67" fillId="17" borderId="42" xfId="2" applyNumberFormat="1" applyFont="1" applyFill="1" applyBorder="1" applyAlignment="1">
      <alignment horizontal="left"/>
    </xf>
    <xf numFmtId="4" fontId="57" fillId="15" borderId="42" xfId="2" applyNumberFormat="1" applyFont="1" applyFill="1" applyBorder="1" applyAlignment="1">
      <alignment horizontal="right"/>
    </xf>
    <xf numFmtId="49" fontId="57" fillId="15" borderId="42" xfId="2" applyNumberFormat="1" applyFont="1" applyFill="1" applyBorder="1" applyAlignment="1">
      <alignment horizontal="left"/>
    </xf>
    <xf numFmtId="4" fontId="68" fillId="18" borderId="42" xfId="2" applyNumberFormat="1" applyFont="1" applyFill="1" applyBorder="1" applyAlignment="1">
      <alignment horizontal="right"/>
    </xf>
    <xf numFmtId="49" fontId="68" fillId="18" borderId="42" xfId="2" applyNumberFormat="1" applyFont="1" applyFill="1" applyBorder="1" applyAlignment="1">
      <alignment horizontal="left"/>
    </xf>
    <xf numFmtId="4" fontId="46" fillId="10" borderId="42" xfId="2" applyNumberFormat="1" applyFont="1" applyFill="1" applyBorder="1" applyAlignment="1">
      <alignment horizontal="right"/>
    </xf>
    <xf numFmtId="49" fontId="46" fillId="10" borderId="42" xfId="2" applyNumberFormat="1" applyFont="1" applyFill="1" applyBorder="1" applyAlignment="1">
      <alignment horizontal="left"/>
    </xf>
    <xf numFmtId="4" fontId="57" fillId="17" borderId="42" xfId="2" applyNumberFormat="1" applyFont="1" applyFill="1" applyBorder="1" applyAlignment="1">
      <alignment horizontal="center"/>
    </xf>
    <xf numFmtId="4" fontId="69" fillId="0" borderId="0" xfId="2" applyNumberFormat="1" applyFont="1"/>
    <xf numFmtId="49" fontId="70" fillId="0" borderId="0" xfId="2" applyNumberFormat="1" applyFont="1"/>
    <xf numFmtId="0" fontId="1" fillId="0" borderId="0" xfId="5"/>
    <xf numFmtId="0" fontId="1" fillId="0" borderId="0" xfId="5" applyAlignment="1">
      <alignment wrapText="1"/>
    </xf>
    <xf numFmtId="0" fontId="1" fillId="0" borderId="0" xfId="5" applyAlignment="1">
      <alignment horizontal="center"/>
    </xf>
    <xf numFmtId="168" fontId="1" fillId="0" borderId="0" xfId="5" applyNumberFormat="1"/>
    <xf numFmtId="0" fontId="1" fillId="19" borderId="0" xfId="5" applyFill="1"/>
    <xf numFmtId="0" fontId="1" fillId="19" borderId="0" xfId="5" applyFill="1" applyAlignment="1">
      <alignment wrapText="1"/>
    </xf>
    <xf numFmtId="0" fontId="1" fillId="19" borderId="0" xfId="5" applyFill="1" applyAlignment="1">
      <alignment horizontal="center"/>
    </xf>
    <xf numFmtId="0" fontId="39" fillId="0" borderId="0" xfId="5" applyFont="1" applyAlignment="1">
      <alignment wrapText="1"/>
    </xf>
    <xf numFmtId="168" fontId="39" fillId="0" borderId="0" xfId="5" applyNumberFormat="1" applyFont="1"/>
    <xf numFmtId="0" fontId="38" fillId="0" borderId="0" xfId="6" applyFont="1"/>
    <xf numFmtId="0" fontId="38" fillId="0" borderId="0" xfId="6" applyFont="1" applyAlignment="1"/>
    <xf numFmtId="0" fontId="38" fillId="0" borderId="0" xfId="6" applyFont="1" applyAlignment="1">
      <alignment vertical="center"/>
    </xf>
    <xf numFmtId="0" fontId="38" fillId="0" borderId="4" xfId="6" applyFont="1" applyBorder="1" applyAlignment="1">
      <alignment vertical="center"/>
    </xf>
    <xf numFmtId="0" fontId="38" fillId="0" borderId="20" xfId="6" applyFont="1" applyBorder="1" applyAlignment="1">
      <alignment vertical="center"/>
    </xf>
    <xf numFmtId="0" fontId="38" fillId="0" borderId="19" xfId="6" applyFont="1" applyBorder="1" applyAlignment="1">
      <alignment vertical="center"/>
    </xf>
    <xf numFmtId="0" fontId="38" fillId="0" borderId="0" xfId="6" applyFont="1" applyAlignment="1">
      <alignment horizontal="left" vertical="center"/>
    </xf>
    <xf numFmtId="0" fontId="38" fillId="0" borderId="43" xfId="6" applyFont="1" applyBorder="1" applyAlignment="1">
      <alignment vertical="center"/>
    </xf>
    <xf numFmtId="0" fontId="38" fillId="0" borderId="44" xfId="6" applyFont="1" applyBorder="1" applyAlignment="1">
      <alignment vertical="center"/>
    </xf>
    <xf numFmtId="0" fontId="38" fillId="0" borderId="45" xfId="6" applyFont="1" applyBorder="1" applyAlignment="1">
      <alignment vertical="center"/>
    </xf>
    <xf numFmtId="0" fontId="73" fillId="0" borderId="0" xfId="6" applyFont="1" applyAlignment="1">
      <alignment horizontal="left" vertical="center" wrapText="1"/>
    </xf>
    <xf numFmtId="0" fontId="74" fillId="0" borderId="0" xfId="6" applyFont="1" applyAlignment="1">
      <alignment horizontal="left" vertical="center"/>
    </xf>
    <xf numFmtId="4" fontId="38" fillId="0" borderId="0" xfId="6" applyNumberFormat="1" applyFont="1" applyAlignment="1">
      <alignment vertical="center"/>
    </xf>
    <xf numFmtId="166" fontId="75" fillId="0" borderId="46" xfId="6" applyNumberFormat="1" applyFont="1" applyBorder="1" applyAlignment="1">
      <alignment vertical="center"/>
    </xf>
    <xf numFmtId="166" fontId="75" fillId="0" borderId="0" xfId="6" applyNumberFormat="1" applyFont="1" applyBorder="1" applyAlignment="1">
      <alignment vertical="center"/>
    </xf>
    <xf numFmtId="0" fontId="75" fillId="0" borderId="0" xfId="6" applyFont="1" applyBorder="1" applyAlignment="1">
      <alignment horizontal="center" vertical="center"/>
    </xf>
    <xf numFmtId="0" fontId="75" fillId="0" borderId="47" xfId="6" applyFont="1" applyBorder="1" applyAlignment="1">
      <alignment horizontal="left" vertical="center"/>
    </xf>
    <xf numFmtId="0" fontId="38" fillId="0" borderId="47" xfId="6" applyFont="1" applyBorder="1" applyAlignment="1" applyProtection="1">
      <alignment horizontal="left" vertical="center" wrapText="1"/>
      <protection locked="0"/>
    </xf>
    <xf numFmtId="4" fontId="38" fillId="0" borderId="47" xfId="6" applyNumberFormat="1" applyFont="1" applyBorder="1" applyAlignment="1" applyProtection="1">
      <alignment vertical="center"/>
      <protection locked="0"/>
    </xf>
    <xf numFmtId="167" fontId="38" fillId="0" borderId="47" xfId="6" applyNumberFormat="1" applyFont="1" applyBorder="1" applyAlignment="1" applyProtection="1">
      <alignment vertical="center"/>
      <protection locked="0"/>
    </xf>
    <xf numFmtId="0" fontId="38" fillId="0" borderId="47" xfId="6" applyFont="1" applyBorder="1" applyAlignment="1" applyProtection="1">
      <alignment horizontal="center" vertical="center" wrapText="1"/>
      <protection locked="0"/>
    </xf>
    <xf numFmtId="49" fontId="38" fillId="0" borderId="47" xfId="6" applyNumberFormat="1" applyFont="1" applyBorder="1" applyAlignment="1" applyProtection="1">
      <alignment horizontal="left" vertical="center" wrapText="1"/>
      <protection locked="0"/>
    </xf>
    <xf numFmtId="0" fontId="38" fillId="0" borderId="47" xfId="6" applyFont="1" applyBorder="1" applyAlignment="1" applyProtection="1">
      <alignment horizontal="center" vertical="center"/>
      <protection locked="0"/>
    </xf>
    <xf numFmtId="0" fontId="38" fillId="0" borderId="4" xfId="6" applyFont="1" applyBorder="1" applyAlignment="1" applyProtection="1">
      <alignment vertical="center"/>
      <protection locked="0"/>
    </xf>
    <xf numFmtId="0" fontId="76" fillId="0" borderId="0" xfId="6" applyFont="1" applyAlignment="1"/>
    <xf numFmtId="4" fontId="76" fillId="0" borderId="0" xfId="6" applyNumberFormat="1" applyFont="1" applyAlignment="1">
      <alignment vertical="center"/>
    </xf>
    <xf numFmtId="0" fontId="76" fillId="0" borderId="0" xfId="6" applyFont="1" applyAlignment="1">
      <alignment horizontal="left"/>
    </xf>
    <xf numFmtId="0" fontId="76" fillId="0" borderId="0" xfId="6" applyFont="1" applyAlignment="1">
      <alignment horizontal="center"/>
    </xf>
    <xf numFmtId="166" fontId="76" fillId="0" borderId="46" xfId="6" applyNumberFormat="1" applyFont="1" applyBorder="1" applyAlignment="1"/>
    <xf numFmtId="0" fontId="76" fillId="0" borderId="0" xfId="6" applyFont="1" applyBorder="1" applyAlignment="1"/>
    <xf numFmtId="166" fontId="76" fillId="0" borderId="0" xfId="6" applyNumberFormat="1" applyFont="1" applyBorder="1" applyAlignment="1"/>
    <xf numFmtId="0" fontId="76" fillId="0" borderId="48" xfId="6" applyFont="1" applyBorder="1" applyAlignment="1"/>
    <xf numFmtId="0" fontId="76" fillId="0" borderId="4" xfId="6" applyFont="1" applyBorder="1" applyAlignment="1"/>
    <xf numFmtId="4" fontId="77" fillId="0" borderId="0" xfId="6" applyNumberFormat="1" applyFont="1" applyBorder="1" applyAlignment="1"/>
    <xf numFmtId="0" fontId="77" fillId="0" borderId="0" xfId="6" applyFont="1" applyBorder="1" applyAlignment="1">
      <alignment horizontal="left"/>
    </xf>
    <xf numFmtId="0" fontId="76" fillId="0" borderId="0" xfId="6" applyFont="1" applyBorder="1" applyAlignment="1">
      <alignment horizontal="left"/>
    </xf>
    <xf numFmtId="4" fontId="78" fillId="0" borderId="0" xfId="6" applyNumberFormat="1" applyFont="1" applyAlignment="1"/>
    <xf numFmtId="0" fontId="78" fillId="0" borderId="0" xfId="6" applyFont="1" applyAlignment="1">
      <alignment horizontal="left"/>
    </xf>
    <xf numFmtId="0" fontId="38" fillId="0" borderId="46" xfId="6" applyFont="1" applyBorder="1" applyAlignment="1">
      <alignment vertical="center"/>
    </xf>
    <xf numFmtId="0" fontId="38" fillId="0" borderId="0" xfId="6" applyFont="1" applyBorder="1" applyAlignment="1">
      <alignment vertical="center"/>
    </xf>
    <xf numFmtId="0" fontId="38" fillId="0" borderId="48" xfId="6" applyFont="1" applyBorder="1" applyAlignment="1">
      <alignment vertical="center"/>
    </xf>
    <xf numFmtId="4" fontId="78" fillId="0" borderId="0" xfId="6" applyNumberFormat="1" applyFont="1" applyBorder="1" applyAlignment="1"/>
    <xf numFmtId="0" fontId="78" fillId="0" borderId="0" xfId="6" applyFont="1" applyBorder="1" applyAlignment="1">
      <alignment horizontal="left"/>
    </xf>
    <xf numFmtId="0" fontId="79" fillId="0" borderId="0" xfId="6" applyFont="1" applyAlignment="1">
      <alignment vertical="center"/>
    </xf>
    <xf numFmtId="0" fontId="79" fillId="0" borderId="0" xfId="6" applyFont="1" applyAlignment="1">
      <alignment horizontal="left" vertical="center"/>
    </xf>
    <xf numFmtId="0" fontId="79" fillId="0" borderId="46" xfId="6" applyFont="1" applyBorder="1" applyAlignment="1">
      <alignment vertical="center"/>
    </xf>
    <xf numFmtId="0" fontId="79" fillId="0" borderId="0" xfId="6" applyFont="1" applyBorder="1" applyAlignment="1">
      <alignment vertical="center"/>
    </xf>
    <xf numFmtId="0" fontId="79" fillId="0" borderId="48" xfId="6" applyFont="1" applyBorder="1" applyAlignment="1">
      <alignment vertical="center"/>
    </xf>
    <xf numFmtId="0" fontId="79" fillId="0" borderId="4" xfId="6" applyFont="1" applyBorder="1" applyAlignment="1">
      <alignment vertical="center"/>
    </xf>
    <xf numFmtId="167" fontId="79" fillId="0" borderId="0" xfId="6" applyNumberFormat="1" applyFont="1" applyAlignment="1">
      <alignment vertical="center"/>
    </xf>
    <xf numFmtId="0" fontId="79" fillId="0" borderId="0" xfId="6" applyFont="1" applyAlignment="1">
      <alignment horizontal="left" vertical="center" wrapText="1"/>
    </xf>
    <xf numFmtId="0" fontId="73" fillId="0" borderId="0" xfId="6" applyFont="1" applyBorder="1" applyAlignment="1">
      <alignment horizontal="left" vertical="center" wrapText="1"/>
    </xf>
    <xf numFmtId="0" fontId="74" fillId="0" borderId="0" xfId="6" applyFont="1" applyBorder="1" applyAlignment="1">
      <alignment horizontal="left" vertical="center"/>
    </xf>
    <xf numFmtId="167" fontId="79" fillId="0" borderId="0" xfId="6" applyNumberFormat="1" applyFont="1" applyBorder="1" applyAlignment="1">
      <alignment vertical="center"/>
    </xf>
    <xf numFmtId="0" fontId="79" fillId="0" borderId="0" xfId="6" applyFont="1" applyBorder="1" applyAlignment="1">
      <alignment horizontal="left" vertical="center" wrapText="1"/>
    </xf>
    <xf numFmtId="0" fontId="79" fillId="0" borderId="0" xfId="6" applyFont="1" applyBorder="1" applyAlignment="1">
      <alignment horizontal="left" vertical="center"/>
    </xf>
    <xf numFmtId="0" fontId="80" fillId="0" borderId="0" xfId="6" applyFont="1" applyAlignment="1">
      <alignment vertical="center"/>
    </xf>
    <xf numFmtId="0" fontId="80" fillId="0" borderId="0" xfId="6" applyFont="1" applyAlignment="1">
      <alignment horizontal="left" vertical="center"/>
    </xf>
    <xf numFmtId="0" fontId="80" fillId="0" borderId="46" xfId="6" applyFont="1" applyBorder="1" applyAlignment="1">
      <alignment vertical="center"/>
    </xf>
    <xf numFmtId="0" fontId="80" fillId="0" borderId="0" xfId="6" applyFont="1" applyBorder="1" applyAlignment="1">
      <alignment vertical="center"/>
    </xf>
    <xf numFmtId="0" fontId="80" fillId="0" borderId="48" xfId="6" applyFont="1" applyBorder="1" applyAlignment="1">
      <alignment vertical="center"/>
    </xf>
    <xf numFmtId="0" fontId="80" fillId="0" borderId="4" xfId="6" applyFont="1" applyBorder="1" applyAlignment="1">
      <alignment vertical="center"/>
    </xf>
    <xf numFmtId="167" fontId="80" fillId="0" borderId="0" xfId="6" applyNumberFormat="1" applyFont="1" applyBorder="1" applyAlignment="1">
      <alignment vertical="center"/>
    </xf>
    <xf numFmtId="0" fontId="80" fillId="0" borderId="0" xfId="6" applyFont="1" applyBorder="1" applyAlignment="1">
      <alignment horizontal="left" vertical="center" wrapText="1"/>
    </xf>
    <xf numFmtId="0" fontId="80" fillId="0" borderId="0" xfId="6" applyFont="1" applyBorder="1" applyAlignment="1">
      <alignment horizontal="left" vertical="center"/>
    </xf>
    <xf numFmtId="0" fontId="81" fillId="0" borderId="0" xfId="6" applyFont="1" applyAlignment="1">
      <alignment vertical="center"/>
    </xf>
    <xf numFmtId="0" fontId="81" fillId="0" borderId="0" xfId="6" applyFont="1" applyAlignment="1">
      <alignment horizontal="left" vertical="center"/>
    </xf>
    <xf numFmtId="0" fontId="81" fillId="0" borderId="46" xfId="6" applyFont="1" applyBorder="1" applyAlignment="1">
      <alignment vertical="center"/>
    </xf>
    <xf numFmtId="0" fontId="81" fillId="0" borderId="0" xfId="6" applyFont="1" applyBorder="1" applyAlignment="1">
      <alignment vertical="center"/>
    </xf>
    <xf numFmtId="0" fontId="81" fillId="0" borderId="48" xfId="6" applyFont="1" applyBorder="1" applyAlignment="1">
      <alignment vertical="center"/>
    </xf>
    <xf numFmtId="0" fontId="81" fillId="0" borderId="4" xfId="6" applyFont="1" applyBorder="1" applyAlignment="1">
      <alignment vertical="center"/>
    </xf>
    <xf numFmtId="0" fontId="81" fillId="0" borderId="0" xfId="6" applyFont="1" applyAlignment="1">
      <alignment horizontal="left" vertical="center" wrapText="1"/>
    </xf>
    <xf numFmtId="0" fontId="82" fillId="0" borderId="0" xfId="6" applyFont="1" applyAlignment="1">
      <alignment vertical="center" wrapText="1"/>
    </xf>
    <xf numFmtId="0" fontId="83" fillId="0" borderId="0" xfId="6" applyFont="1" applyBorder="1" applyAlignment="1">
      <alignment horizontal="center" vertical="center"/>
    </xf>
    <xf numFmtId="0" fontId="83" fillId="0" borderId="47" xfId="6" applyFont="1" applyBorder="1" applyAlignment="1">
      <alignment horizontal="left" vertical="center"/>
    </xf>
    <xf numFmtId="0" fontId="83" fillId="0" borderId="4" xfId="6" applyFont="1" applyBorder="1" applyAlignment="1">
      <alignment vertical="center"/>
    </xf>
    <xf numFmtId="0" fontId="83" fillId="0" borderId="47" xfId="6" applyFont="1" applyBorder="1" applyAlignment="1" applyProtection="1">
      <alignment horizontal="left" vertical="center" wrapText="1"/>
      <protection locked="0"/>
    </xf>
    <xf numFmtId="4" fontId="83" fillId="0" borderId="47" xfId="6" applyNumberFormat="1" applyFont="1" applyBorder="1" applyAlignment="1" applyProtection="1">
      <alignment vertical="center"/>
      <protection locked="0"/>
    </xf>
    <xf numFmtId="167" fontId="83" fillId="0" borderId="47" xfId="6" applyNumberFormat="1" applyFont="1" applyBorder="1" applyAlignment="1" applyProtection="1">
      <alignment vertical="center"/>
      <protection locked="0"/>
    </xf>
    <xf numFmtId="0" fontId="83" fillId="0" borderId="47" xfId="6" applyFont="1" applyBorder="1" applyAlignment="1" applyProtection="1">
      <alignment horizontal="center" vertical="center" wrapText="1"/>
      <protection locked="0"/>
    </xf>
    <xf numFmtId="49" fontId="83" fillId="0" borderId="47" xfId="6" applyNumberFormat="1" applyFont="1" applyBorder="1" applyAlignment="1" applyProtection="1">
      <alignment horizontal="left" vertical="center" wrapText="1"/>
      <protection locked="0"/>
    </xf>
    <xf numFmtId="0" fontId="83" fillId="0" borderId="47" xfId="6" applyFont="1" applyBorder="1" applyAlignment="1" applyProtection="1">
      <alignment horizontal="center" vertical="center"/>
      <protection locked="0"/>
    </xf>
    <xf numFmtId="4" fontId="84" fillId="0" borderId="0" xfId="6" applyNumberFormat="1" applyFont="1" applyAlignment="1">
      <alignment vertical="center"/>
    </xf>
    <xf numFmtId="166" fontId="85" fillId="0" borderId="49" xfId="6" applyNumberFormat="1" applyFont="1" applyBorder="1" applyAlignment="1"/>
    <xf numFmtId="0" fontId="38" fillId="0" borderId="50" xfId="6" applyFont="1" applyBorder="1" applyAlignment="1">
      <alignment vertical="center"/>
    </xf>
    <xf numFmtId="166" fontId="85" fillId="0" borderId="50" xfId="6" applyNumberFormat="1" applyFont="1" applyBorder="1" applyAlignment="1"/>
    <xf numFmtId="0" fontId="38" fillId="0" borderId="51" xfId="6" applyFont="1" applyBorder="1" applyAlignment="1">
      <alignment vertical="center"/>
    </xf>
    <xf numFmtId="4" fontId="86" fillId="0" borderId="0" xfId="6" applyNumberFormat="1" applyFont="1" applyAlignment="1"/>
    <xf numFmtId="0" fontId="86" fillId="0" borderId="0" xfId="6" applyFont="1" applyAlignment="1">
      <alignment horizontal="left" vertical="center"/>
    </xf>
    <xf numFmtId="0" fontId="38" fillId="0" borderId="0" xfId="6" applyFont="1" applyAlignment="1">
      <alignment horizontal="center" vertical="center" wrapText="1"/>
    </xf>
    <xf numFmtId="0" fontId="87" fillId="0" borderId="52" xfId="6" applyFont="1" applyBorder="1" applyAlignment="1">
      <alignment horizontal="center" vertical="center" wrapText="1"/>
    </xf>
    <xf numFmtId="0" fontId="87" fillId="0" borderId="53" xfId="6" applyFont="1" applyBorder="1" applyAlignment="1">
      <alignment horizontal="center" vertical="center" wrapText="1"/>
    </xf>
    <xf numFmtId="0" fontId="87" fillId="0" borderId="54" xfId="6" applyFont="1" applyBorder="1" applyAlignment="1">
      <alignment horizontal="center" vertical="center" wrapText="1"/>
    </xf>
    <xf numFmtId="0" fontId="38" fillId="0" borderId="4" xfId="6" applyFont="1" applyBorder="1" applyAlignment="1">
      <alignment horizontal="center" vertical="center" wrapText="1"/>
    </xf>
    <xf numFmtId="0" fontId="71" fillId="5" borderId="52" xfId="6" applyFont="1" applyFill="1" applyBorder="1" applyAlignment="1">
      <alignment horizontal="center" vertical="center" wrapText="1"/>
    </xf>
    <xf numFmtId="0" fontId="71" fillId="5" borderId="53" xfId="6" applyFont="1" applyFill="1" applyBorder="1" applyAlignment="1">
      <alignment horizontal="center" vertical="center" wrapText="1"/>
    </xf>
    <xf numFmtId="0" fontId="88" fillId="5" borderId="53" xfId="6" applyFont="1" applyFill="1" applyBorder="1" applyAlignment="1">
      <alignment horizontal="center" vertical="center" wrapText="1"/>
    </xf>
    <xf numFmtId="0" fontId="71" fillId="5" borderId="54" xfId="6" applyFont="1" applyFill="1" applyBorder="1" applyAlignment="1">
      <alignment horizontal="center" vertical="center" wrapText="1"/>
    </xf>
    <xf numFmtId="0" fontId="71" fillId="0" borderId="0" xfId="6" applyFont="1" applyAlignment="1">
      <alignment horizontal="left" vertical="center"/>
    </xf>
    <xf numFmtId="0" fontId="87" fillId="0" borderId="0" xfId="6" applyFont="1" applyAlignment="1">
      <alignment horizontal="left" vertical="center"/>
    </xf>
    <xf numFmtId="165" fontId="71" fillId="0" borderId="0" xfId="6" applyNumberFormat="1" applyFont="1" applyAlignment="1">
      <alignment horizontal="left" vertical="center"/>
    </xf>
    <xf numFmtId="0" fontId="90" fillId="0" borderId="0" xfId="6" applyFont="1" applyAlignment="1">
      <alignment horizontal="left" vertical="center"/>
    </xf>
    <xf numFmtId="0" fontId="38" fillId="0" borderId="2" xfId="6" applyFont="1" applyBorder="1" applyAlignment="1">
      <alignment vertical="center"/>
    </xf>
    <xf numFmtId="0" fontId="38" fillId="0" borderId="1" xfId="6" applyFont="1" applyBorder="1" applyAlignment="1">
      <alignment vertical="center"/>
    </xf>
    <xf numFmtId="0" fontId="38" fillId="0" borderId="21" xfId="6" applyFont="1" applyBorder="1" applyAlignment="1">
      <alignment vertical="center"/>
    </xf>
    <xf numFmtId="0" fontId="38" fillId="0" borderId="5" xfId="6" applyFont="1" applyBorder="1" applyAlignment="1">
      <alignment vertical="center"/>
    </xf>
    <xf numFmtId="0" fontId="77" fillId="0" borderId="0" xfId="6" applyFont="1" applyAlignment="1">
      <alignment vertical="center"/>
    </xf>
    <xf numFmtId="0" fontId="77" fillId="0" borderId="5" xfId="6" applyFont="1" applyBorder="1" applyAlignment="1">
      <alignment vertical="center"/>
    </xf>
    <xf numFmtId="4" fontId="77" fillId="0" borderId="44" xfId="6" applyNumberFormat="1" applyFont="1" applyBorder="1" applyAlignment="1">
      <alignment vertical="center"/>
    </xf>
    <xf numFmtId="0" fontId="77" fillId="0" borderId="44" xfId="6" applyFont="1" applyBorder="1" applyAlignment="1">
      <alignment vertical="center"/>
    </xf>
    <xf numFmtId="0" fontId="77" fillId="0" borderId="44" xfId="6" applyFont="1" applyBorder="1" applyAlignment="1">
      <alignment horizontal="left" vertical="center"/>
    </xf>
    <xf numFmtId="0" fontId="77" fillId="0" borderId="0" xfId="6" applyFont="1" applyBorder="1" applyAlignment="1">
      <alignment vertical="center"/>
    </xf>
    <xf numFmtId="0" fontId="77" fillId="0" borderId="4" xfId="6" applyFont="1" applyBorder="1" applyAlignment="1">
      <alignment vertical="center"/>
    </xf>
    <xf numFmtId="0" fontId="78" fillId="0" borderId="0" xfId="6" applyFont="1" applyAlignment="1">
      <alignment vertical="center"/>
    </xf>
    <xf numFmtId="0" fontId="78" fillId="0" borderId="5" xfId="6" applyFont="1" applyBorder="1" applyAlignment="1">
      <alignment vertical="center"/>
    </xf>
    <xf numFmtId="4" fontId="78" fillId="0" borderId="44" xfId="6" applyNumberFormat="1" applyFont="1" applyBorder="1" applyAlignment="1">
      <alignment vertical="center"/>
    </xf>
    <xf numFmtId="0" fontId="78" fillId="0" borderId="44" xfId="6" applyFont="1" applyBorder="1" applyAlignment="1">
      <alignment vertical="center"/>
    </xf>
    <xf numFmtId="0" fontId="78" fillId="0" borderId="44" xfId="6" applyFont="1" applyBorder="1" applyAlignment="1">
      <alignment horizontal="left" vertical="center"/>
    </xf>
    <xf numFmtId="0" fontId="78" fillId="0" borderId="0" xfId="6" applyFont="1" applyBorder="1" applyAlignment="1">
      <alignment vertical="center"/>
    </xf>
    <xf numFmtId="0" fontId="78" fillId="0" borderId="4" xfId="6" applyFont="1" applyBorder="1" applyAlignment="1">
      <alignment vertical="center"/>
    </xf>
    <xf numFmtId="4" fontId="86" fillId="0" borderId="0" xfId="6" applyNumberFormat="1" applyFont="1" applyBorder="1" applyAlignment="1">
      <alignment vertical="center"/>
    </xf>
    <xf numFmtId="0" fontId="91" fillId="0" borderId="0" xfId="6" applyFont="1" applyBorder="1" applyAlignment="1">
      <alignment horizontal="left" vertical="center"/>
    </xf>
    <xf numFmtId="0" fontId="38" fillId="5" borderId="5" xfId="6" applyFont="1" applyFill="1" applyBorder="1" applyAlignment="1">
      <alignment vertical="center"/>
    </xf>
    <xf numFmtId="0" fontId="71" fillId="5" borderId="0" xfId="6" applyFont="1" applyFill="1" applyBorder="1" applyAlignment="1">
      <alignment horizontal="right" vertical="center"/>
    </xf>
    <xf numFmtId="0" fontId="38" fillId="5" borderId="0" xfId="6" applyFont="1" applyFill="1" applyBorder="1" applyAlignment="1">
      <alignment vertical="center"/>
    </xf>
    <xf numFmtId="0" fontId="71" fillId="5" borderId="0" xfId="6" applyFont="1" applyFill="1" applyBorder="1" applyAlignment="1">
      <alignment horizontal="left" vertical="center"/>
    </xf>
    <xf numFmtId="0" fontId="71" fillId="0" borderId="0" xfId="6" applyFont="1" applyBorder="1" applyAlignment="1">
      <alignment horizontal="left" vertical="center"/>
    </xf>
    <xf numFmtId="0" fontId="87" fillId="0" borderId="0" xfId="6" applyFont="1" applyBorder="1" applyAlignment="1">
      <alignment horizontal="left" vertical="center"/>
    </xf>
    <xf numFmtId="165" fontId="71" fillId="0" borderId="0" xfId="6" applyNumberFormat="1" applyFont="1" applyBorder="1" applyAlignment="1">
      <alignment horizontal="left" vertical="center"/>
    </xf>
    <xf numFmtId="0" fontId="90" fillId="0" borderId="0" xfId="6" applyFont="1" applyBorder="1" applyAlignment="1">
      <alignment horizontal="left" vertical="center"/>
    </xf>
    <xf numFmtId="0" fontId="38" fillId="0" borderId="3" xfId="6" applyFont="1" applyBorder="1" applyAlignment="1">
      <alignment vertical="center"/>
    </xf>
    <xf numFmtId="0" fontId="38" fillId="5" borderId="55" xfId="6" applyFont="1" applyFill="1" applyBorder="1" applyAlignment="1">
      <alignment vertical="center"/>
    </xf>
    <xf numFmtId="4" fontId="89" fillId="5" borderId="56" xfId="6" applyNumberFormat="1" applyFont="1" applyFill="1" applyBorder="1" applyAlignment="1">
      <alignment vertical="center"/>
    </xf>
    <xf numFmtId="0" fontId="38" fillId="5" borderId="56" xfId="6" applyFont="1" applyFill="1" applyBorder="1" applyAlignment="1">
      <alignment vertical="center"/>
    </xf>
    <xf numFmtId="0" fontId="89" fillId="5" borderId="56" xfId="6" applyFont="1" applyFill="1" applyBorder="1" applyAlignment="1">
      <alignment horizontal="center" vertical="center"/>
    </xf>
    <xf numFmtId="0" fontId="89" fillId="5" borderId="56" xfId="6" applyFont="1" applyFill="1" applyBorder="1" applyAlignment="1">
      <alignment horizontal="right" vertical="center"/>
    </xf>
    <xf numFmtId="0" fontId="89" fillId="5" borderId="57" xfId="6" applyFont="1" applyFill="1" applyBorder="1" applyAlignment="1">
      <alignment horizontal="left" vertical="center"/>
    </xf>
    <xf numFmtId="4" fontId="75" fillId="0" borderId="0" xfId="6" applyNumberFormat="1" applyFont="1" applyBorder="1" applyAlignment="1">
      <alignment vertical="center"/>
    </xf>
    <xf numFmtId="164" fontId="75" fillId="0" borderId="0" xfId="6" applyNumberFormat="1" applyFont="1" applyBorder="1" applyAlignment="1">
      <alignment horizontal="right" vertical="center"/>
    </xf>
    <xf numFmtId="0" fontId="75" fillId="0" borderId="0" xfId="6" applyFont="1" applyBorder="1" applyAlignment="1">
      <alignment horizontal="left" vertical="center"/>
    </xf>
    <xf numFmtId="0" fontId="75" fillId="0" borderId="0" xfId="6" applyFont="1" applyBorder="1" applyAlignment="1">
      <alignment horizontal="right" vertical="center"/>
    </xf>
    <xf numFmtId="0" fontId="38" fillId="0" borderId="58" xfId="6" applyFont="1" applyBorder="1" applyAlignment="1">
      <alignment vertical="center"/>
    </xf>
    <xf numFmtId="0" fontId="92" fillId="0" borderId="0" xfId="6" applyFont="1" applyBorder="1" applyAlignment="1">
      <alignment horizontal="left" vertical="center"/>
    </xf>
    <xf numFmtId="0" fontId="38" fillId="0" borderId="0" xfId="6" applyFont="1" applyAlignment="1">
      <alignment vertical="center" wrapText="1"/>
    </xf>
    <xf numFmtId="0" fontId="38" fillId="0" borderId="5" xfId="6" applyFont="1" applyBorder="1" applyAlignment="1">
      <alignment vertical="center" wrapText="1"/>
    </xf>
    <xf numFmtId="0" fontId="38" fillId="0" borderId="0" xfId="6" applyFont="1" applyBorder="1" applyAlignment="1">
      <alignment vertical="center" wrapText="1"/>
    </xf>
    <xf numFmtId="0" fontId="38" fillId="0" borderId="4" xfId="6" applyFont="1" applyBorder="1" applyAlignment="1">
      <alignment vertical="center" wrapText="1"/>
    </xf>
    <xf numFmtId="0" fontId="38" fillId="0" borderId="5" xfId="6" applyFont="1" applyBorder="1"/>
    <xf numFmtId="0" fontId="38" fillId="0" borderId="0" xfId="6" applyFont="1" applyBorder="1"/>
    <xf numFmtId="0" fontId="38" fillId="0" borderId="4" xfId="6" applyFont="1" applyBorder="1"/>
    <xf numFmtId="0" fontId="93" fillId="0" borderId="0" xfId="6" applyFont="1" applyAlignment="1">
      <alignment horizontal="left" vertical="center"/>
    </xf>
    <xf numFmtId="0" fontId="38" fillId="0" borderId="3" xfId="6" applyFont="1" applyBorder="1"/>
    <xf numFmtId="0" fontId="38" fillId="0" borderId="2" xfId="6" applyFont="1" applyBorder="1"/>
    <xf numFmtId="0" fontId="38" fillId="0" borderId="1" xfId="6" applyFont="1" applyBorder="1"/>
    <xf numFmtId="0" fontId="38" fillId="2" borderId="0" xfId="6" applyFont="1" applyFill="1"/>
    <xf numFmtId="0" fontId="94" fillId="2" borderId="0" xfId="7" applyFill="1" applyProtection="1"/>
    <xf numFmtId="0" fontId="95" fillId="2" borderId="0" xfId="7" applyFont="1" applyFill="1" applyAlignment="1" applyProtection="1">
      <alignment vertical="center"/>
    </xf>
    <xf numFmtId="0" fontId="96" fillId="2" borderId="0" xfId="6" applyFont="1" applyFill="1" applyAlignment="1" applyProtection="1">
      <alignment horizontal="left" vertical="center"/>
    </xf>
    <xf numFmtId="0" fontId="97" fillId="2" borderId="0" xfId="6" applyFont="1" applyFill="1" applyAlignment="1" applyProtection="1">
      <alignment vertical="center"/>
    </xf>
    <xf numFmtId="0" fontId="38" fillId="2" borderId="0" xfId="6" applyFont="1" applyFill="1" applyProtection="1"/>
    <xf numFmtId="4" fontId="2" fillId="0" borderId="0" xfId="0" applyNumberFormat="1" applyFont="1" applyBorder="1" applyAlignment="1">
      <alignment vertical="center"/>
    </xf>
    <xf numFmtId="0" fontId="10" fillId="0" borderId="0" xfId="0" applyFont="1" applyBorder="1" applyAlignment="1">
      <alignment vertical="center"/>
    </xf>
    <xf numFmtId="0" fontId="9" fillId="0" borderId="0" xfId="0" applyFont="1" applyBorder="1" applyAlignment="1">
      <alignment vertical="center"/>
    </xf>
    <xf numFmtId="0" fontId="0" fillId="20" borderId="25" xfId="0" applyFont="1" applyFill="1" applyBorder="1" applyAlignment="1" applyProtection="1">
      <alignment horizontal="center" vertical="center"/>
      <protection locked="0"/>
    </xf>
    <xf numFmtId="49" fontId="0" fillId="20" borderId="25" xfId="0" applyNumberFormat="1" applyFont="1" applyFill="1" applyBorder="1" applyAlignment="1" applyProtection="1">
      <alignment horizontal="left" vertical="center" wrapText="1"/>
      <protection locked="0"/>
    </xf>
    <xf numFmtId="0" fontId="0" fillId="20" borderId="25" xfId="0" applyFont="1" applyFill="1" applyBorder="1" applyAlignment="1" applyProtection="1">
      <alignment horizontal="center" vertical="center" wrapText="1"/>
      <protection locked="0"/>
    </xf>
    <xf numFmtId="167" fontId="0" fillId="20" borderId="25" xfId="0" applyNumberFormat="1" applyFont="1" applyFill="1" applyBorder="1" applyAlignment="1" applyProtection="1">
      <alignment vertical="center"/>
      <protection locked="0"/>
    </xf>
    <xf numFmtId="4" fontId="0" fillId="20" borderId="25" xfId="0" applyNumberFormat="1" applyFont="1" applyFill="1" applyBorder="1" applyAlignment="1" applyProtection="1">
      <alignment vertical="center"/>
      <protection locked="0"/>
    </xf>
    <xf numFmtId="0" fontId="9" fillId="20" borderId="0" xfId="0" applyFont="1" applyFill="1" applyBorder="1" applyAlignment="1">
      <alignment vertical="center"/>
    </xf>
    <xf numFmtId="0" fontId="9" fillId="20" borderId="0" xfId="0" applyFont="1" applyFill="1" applyBorder="1" applyAlignment="1">
      <alignment horizontal="left" vertical="center"/>
    </xf>
    <xf numFmtId="167" fontId="9" fillId="20" borderId="0" xfId="0" applyNumberFormat="1" applyFont="1" applyFill="1" applyBorder="1" applyAlignment="1">
      <alignment vertical="center"/>
    </xf>
    <xf numFmtId="0" fontId="10" fillId="20" borderId="0" xfId="0" applyFont="1" applyFill="1" applyBorder="1" applyAlignment="1">
      <alignment vertical="center"/>
    </xf>
    <xf numFmtId="0" fontId="10" fillId="20" borderId="0" xfId="0" applyFont="1" applyFill="1" applyBorder="1" applyAlignment="1">
      <alignment horizontal="left" vertical="center"/>
    </xf>
    <xf numFmtId="167" fontId="10" fillId="20" borderId="0" xfId="0" applyNumberFormat="1" applyFont="1" applyFill="1" applyBorder="1" applyAlignment="1">
      <alignment vertical="center"/>
    </xf>
    <xf numFmtId="0" fontId="36" fillId="20" borderId="25" xfId="0" applyFont="1" applyFill="1" applyBorder="1" applyAlignment="1" applyProtection="1">
      <alignment horizontal="center" vertical="center"/>
      <protection locked="0"/>
    </xf>
    <xf numFmtId="49" fontId="36" fillId="20" borderId="25" xfId="0" applyNumberFormat="1" applyFont="1" applyFill="1" applyBorder="1" applyAlignment="1" applyProtection="1">
      <alignment horizontal="left" vertical="center" wrapText="1"/>
      <protection locked="0"/>
    </xf>
    <xf numFmtId="0" fontId="36" fillId="20" borderId="25" xfId="0" applyFont="1" applyFill="1" applyBorder="1" applyAlignment="1" applyProtection="1">
      <alignment horizontal="center" vertical="center" wrapText="1"/>
      <protection locked="0"/>
    </xf>
    <xf numFmtId="167" fontId="36" fillId="20" borderId="25" xfId="0" applyNumberFormat="1" applyFont="1" applyFill="1" applyBorder="1" applyAlignment="1" applyProtection="1">
      <alignment vertical="center"/>
      <protection locked="0"/>
    </xf>
    <xf numFmtId="4" fontId="36" fillId="20" borderId="25" xfId="0" applyNumberFormat="1" applyFont="1" applyFill="1" applyBorder="1" applyAlignment="1" applyProtection="1">
      <alignment vertical="center"/>
      <protection locked="0"/>
    </xf>
    <xf numFmtId="0" fontId="11" fillId="20" borderId="0" xfId="0" applyFont="1" applyFill="1" applyBorder="1" applyAlignment="1">
      <alignment vertical="center"/>
    </xf>
    <xf numFmtId="0" fontId="11" fillId="20" borderId="0" xfId="0" applyFont="1" applyFill="1" applyBorder="1" applyAlignment="1">
      <alignment horizontal="left" vertical="center"/>
    </xf>
    <xf numFmtId="0" fontId="10" fillId="20" borderId="4" xfId="0" applyFont="1" applyFill="1" applyBorder="1" applyAlignment="1">
      <alignment vertical="center"/>
    </xf>
    <xf numFmtId="49" fontId="38" fillId="20" borderId="25" xfId="4" applyNumberFormat="1" applyFont="1" applyFill="1" applyBorder="1" applyAlignment="1" applyProtection="1">
      <alignment horizontal="left" vertical="center" wrapText="1"/>
      <protection locked="0"/>
    </xf>
    <xf numFmtId="0" fontId="0" fillId="20" borderId="0" xfId="0" applyFont="1" applyFill="1" applyAlignment="1">
      <alignment vertical="center"/>
    </xf>
    <xf numFmtId="0" fontId="0" fillId="20" borderId="4" xfId="0" applyFont="1" applyFill="1" applyBorder="1" applyAlignment="1" applyProtection="1">
      <alignment vertical="center"/>
      <protection locked="0"/>
    </xf>
    <xf numFmtId="0" fontId="11" fillId="20" borderId="0" xfId="0" applyFont="1" applyFill="1" applyAlignment="1">
      <alignment vertical="center"/>
    </xf>
    <xf numFmtId="0" fontId="11" fillId="20" borderId="4" xfId="0" applyFont="1" applyFill="1" applyBorder="1" applyAlignment="1">
      <alignment vertical="center"/>
    </xf>
    <xf numFmtId="0" fontId="9" fillId="20" borderId="0" xfId="0" applyFont="1" applyFill="1" applyAlignment="1">
      <alignment vertical="center"/>
    </xf>
    <xf numFmtId="0" fontId="9" fillId="20" borderId="4" xfId="0" applyFont="1" applyFill="1" applyBorder="1" applyAlignment="1">
      <alignment vertical="center"/>
    </xf>
    <xf numFmtId="0" fontId="10" fillId="20" borderId="0" xfId="0" applyFont="1" applyFill="1" applyAlignment="1">
      <alignment vertical="center"/>
    </xf>
    <xf numFmtId="0" fontId="0" fillId="0" borderId="0" xfId="0" applyFont="1" applyFill="1" applyAlignment="1">
      <alignment vertical="center"/>
    </xf>
    <xf numFmtId="0" fontId="0" fillId="0" borderId="4" xfId="0" applyFont="1" applyFill="1" applyBorder="1" applyAlignment="1" applyProtection="1">
      <alignment vertical="center"/>
      <protection locked="0"/>
    </xf>
    <xf numFmtId="0" fontId="0" fillId="0" borderId="25" xfId="0" applyFont="1" applyFill="1" applyBorder="1" applyAlignment="1" applyProtection="1">
      <alignment horizontal="center" vertical="center"/>
      <protection locked="0"/>
    </xf>
    <xf numFmtId="49" fontId="0" fillId="0" borderId="25" xfId="0" applyNumberFormat="1" applyFont="1" applyFill="1" applyBorder="1" applyAlignment="1" applyProtection="1">
      <alignment horizontal="left" vertical="center" wrapText="1"/>
      <protection locked="0"/>
    </xf>
    <xf numFmtId="0" fontId="0" fillId="0" borderId="25" xfId="0" applyFont="1" applyFill="1" applyBorder="1" applyAlignment="1" applyProtection="1">
      <alignment horizontal="center" vertical="center" wrapText="1"/>
      <protection locked="0"/>
    </xf>
    <xf numFmtId="167" fontId="0" fillId="0" borderId="25" xfId="0" applyNumberFormat="1" applyFont="1" applyFill="1" applyBorder="1" applyAlignment="1" applyProtection="1">
      <alignment vertical="center"/>
      <protection locked="0"/>
    </xf>
    <xf numFmtId="4" fontId="0" fillId="0" borderId="25" xfId="0" applyNumberFormat="1" applyFont="1" applyFill="1" applyBorder="1" applyAlignment="1" applyProtection="1">
      <alignment vertical="center"/>
      <protection locked="0"/>
    </xf>
    <xf numFmtId="0" fontId="0" fillId="0" borderId="5" xfId="0" applyFont="1" applyFill="1" applyBorder="1" applyAlignment="1" applyProtection="1">
      <alignment vertical="center"/>
      <protection locked="0"/>
    </xf>
    <xf numFmtId="0" fontId="2" fillId="0" borderId="25" xfId="0" applyFont="1" applyFill="1" applyBorder="1" applyAlignment="1">
      <alignment horizontal="left" vertical="center"/>
    </xf>
    <xf numFmtId="0" fontId="2" fillId="0" borderId="0" xfId="0" applyFont="1" applyFill="1" applyBorder="1" applyAlignment="1">
      <alignment horizontal="center" vertical="center"/>
    </xf>
    <xf numFmtId="4" fontId="2" fillId="0" borderId="0" xfId="0" applyNumberFormat="1" applyFont="1" applyFill="1" applyBorder="1" applyAlignment="1">
      <alignment vertical="center"/>
    </xf>
    <xf numFmtId="166" fontId="2" fillId="0" borderId="0" xfId="0" applyNumberFormat="1" applyFont="1" applyFill="1" applyBorder="1" applyAlignment="1">
      <alignment vertical="center"/>
    </xf>
    <xf numFmtId="166" fontId="2" fillId="0" borderId="15" xfId="0" applyNumberFormat="1" applyFont="1" applyFill="1" applyBorder="1" applyAlignment="1">
      <alignment vertical="center"/>
    </xf>
    <xf numFmtId="0" fontId="36" fillId="0" borderId="25" xfId="0" applyFont="1" applyFill="1" applyBorder="1" applyAlignment="1" applyProtection="1">
      <alignment horizontal="center" vertical="center"/>
      <protection locked="0"/>
    </xf>
    <xf numFmtId="49" fontId="36" fillId="0" borderId="25" xfId="0" applyNumberFormat="1" applyFont="1" applyFill="1" applyBorder="1" applyAlignment="1" applyProtection="1">
      <alignment horizontal="left" vertical="center" wrapText="1"/>
      <protection locked="0"/>
    </xf>
    <xf numFmtId="0" fontId="36" fillId="0" borderId="25" xfId="0" applyFont="1" applyFill="1" applyBorder="1" applyAlignment="1" applyProtection="1">
      <alignment horizontal="center" vertical="center" wrapText="1"/>
      <protection locked="0"/>
    </xf>
    <xf numFmtId="167" fontId="36" fillId="0" borderId="25" xfId="0" applyNumberFormat="1" applyFont="1" applyFill="1" applyBorder="1" applyAlignment="1" applyProtection="1">
      <alignment vertical="center"/>
      <protection locked="0"/>
    </xf>
    <xf numFmtId="4" fontId="36" fillId="0" borderId="25" xfId="0" applyNumberFormat="1" applyFont="1" applyFill="1" applyBorder="1" applyAlignment="1" applyProtection="1">
      <alignment vertical="center"/>
      <protection locked="0"/>
    </xf>
    <xf numFmtId="0" fontId="11" fillId="0" borderId="0" xfId="0" applyFont="1" applyFill="1" applyBorder="1" applyAlignment="1">
      <alignment vertical="center"/>
    </xf>
    <xf numFmtId="0" fontId="11" fillId="0" borderId="0" xfId="0" applyFont="1" applyFill="1" applyBorder="1" applyAlignment="1">
      <alignment horizontal="left" vertical="center"/>
    </xf>
    <xf numFmtId="0" fontId="9" fillId="0" borderId="0" xfId="0" applyFont="1" applyFill="1" applyBorder="1" applyAlignment="1">
      <alignment vertical="center"/>
    </xf>
    <xf numFmtId="0" fontId="9" fillId="0" borderId="0" xfId="0" applyFont="1" applyFill="1" applyBorder="1" applyAlignment="1">
      <alignment horizontal="left" vertical="center"/>
    </xf>
    <xf numFmtId="0" fontId="9" fillId="0" borderId="0" xfId="0" applyFont="1" applyFill="1" applyBorder="1" applyAlignment="1">
      <alignment vertical="center"/>
    </xf>
    <xf numFmtId="167" fontId="9" fillId="0" borderId="0" xfId="0" applyNumberFormat="1" applyFont="1" applyFill="1" applyBorder="1" applyAlignment="1">
      <alignment vertical="center"/>
    </xf>
    <xf numFmtId="0" fontId="29" fillId="0" borderId="0" xfId="0" applyFont="1" applyBorder="1" applyAlignment="1">
      <alignment horizontal="left" vertical="center" wrapText="1"/>
    </xf>
    <xf numFmtId="4" fontId="30" fillId="0" borderId="0" xfId="0" applyNumberFormat="1" applyFont="1" applyBorder="1" applyAlignment="1">
      <alignment vertical="center"/>
    </xf>
    <xf numFmtId="0" fontId="30" fillId="0" borderId="0" xfId="0" applyFont="1" applyBorder="1" applyAlignment="1">
      <alignment vertical="center"/>
    </xf>
    <xf numFmtId="0" fontId="16" fillId="0" borderId="0" xfId="0" applyFont="1" applyBorder="1" applyAlignment="1">
      <alignment horizontal="center" vertical="center"/>
    </xf>
    <xf numFmtId="0" fontId="16" fillId="0" borderId="0" xfId="0" applyFont="1" applyBorder="1" applyAlignment="1">
      <alignment horizontal="left" vertical="center"/>
    </xf>
    <xf numFmtId="0" fontId="17" fillId="0" borderId="0" xfId="0" applyFont="1" applyBorder="1" applyAlignment="1">
      <alignment horizontal="center" vertical="center"/>
    </xf>
    <xf numFmtId="0" fontId="17" fillId="0" borderId="0" xfId="0" applyFont="1" applyBorder="1" applyAlignment="1">
      <alignment horizontal="left" vertical="center"/>
    </xf>
    <xf numFmtId="0" fontId="3" fillId="0" borderId="0" xfId="0" applyFont="1" applyBorder="1" applyAlignment="1">
      <alignment horizontal="left" vertical="center"/>
    </xf>
    <xf numFmtId="0" fontId="0" fillId="0" borderId="0" xfId="0" applyBorder="1"/>
    <xf numFmtId="0" fontId="4" fillId="0" borderId="0" xfId="0" applyFont="1" applyBorder="1" applyAlignment="1">
      <alignment horizontal="left" vertical="top" wrapText="1"/>
    </xf>
    <xf numFmtId="0" fontId="3" fillId="0" borderId="0" xfId="0" applyFont="1" applyBorder="1" applyAlignment="1">
      <alignment horizontal="left" vertical="center" wrapText="1"/>
    </xf>
    <xf numFmtId="4" fontId="13" fillId="0" borderId="0" xfId="0" applyNumberFormat="1" applyFont="1" applyBorder="1" applyAlignment="1">
      <alignment vertical="center"/>
    </xf>
    <xf numFmtId="4" fontId="18" fillId="0" borderId="0" xfId="0" applyNumberFormat="1" applyFont="1" applyBorder="1" applyAlignment="1">
      <alignment vertical="center"/>
    </xf>
    <xf numFmtId="4" fontId="20" fillId="0" borderId="7" xfId="0" applyNumberFormat="1" applyFont="1" applyBorder="1" applyAlignment="1">
      <alignment vertical="center"/>
    </xf>
    <xf numFmtId="0" fontId="0" fillId="0" borderId="7" xfId="0" applyFont="1" applyBorder="1" applyAlignment="1">
      <alignment vertical="center"/>
    </xf>
    <xf numFmtId="164" fontId="2" fillId="0" borderId="0" xfId="0" applyNumberFormat="1" applyFont="1" applyBorder="1" applyAlignment="1">
      <alignment vertical="center"/>
    </xf>
    <xf numFmtId="0" fontId="2" fillId="0" borderId="0" xfId="0" applyFont="1" applyBorder="1" applyAlignment="1">
      <alignment vertical="center"/>
    </xf>
    <xf numFmtId="4" fontId="21" fillId="0" borderId="0" xfId="0" applyNumberFormat="1" applyFont="1" applyBorder="1" applyAlignment="1">
      <alignment vertical="center"/>
    </xf>
    <xf numFmtId="0" fontId="3" fillId="5" borderId="8" xfId="0" applyFont="1" applyFill="1" applyBorder="1" applyAlignment="1">
      <alignment horizontal="center" vertical="center"/>
    </xf>
    <xf numFmtId="0" fontId="3" fillId="5" borderId="9" xfId="0" applyFont="1" applyFill="1" applyBorder="1" applyAlignment="1">
      <alignment horizontal="left" vertical="center"/>
    </xf>
    <xf numFmtId="0" fontId="3" fillId="5" borderId="9" xfId="0" applyFont="1" applyFill="1" applyBorder="1" applyAlignment="1">
      <alignment horizontal="center" vertical="center"/>
    </xf>
    <xf numFmtId="0" fontId="3" fillId="5" borderId="10" xfId="0" applyFont="1" applyFill="1" applyBorder="1" applyAlignment="1">
      <alignment horizontal="left" vertical="center"/>
    </xf>
    <xf numFmtId="4" fontId="26" fillId="0" borderId="0" xfId="0" applyNumberFormat="1" applyFont="1" applyBorder="1" applyAlignment="1">
      <alignment horizontal="right" vertical="center"/>
    </xf>
    <xf numFmtId="4" fontId="26" fillId="0" borderId="0" xfId="0" applyNumberFormat="1" applyFont="1" applyBorder="1" applyAlignment="1">
      <alignment vertical="center"/>
    </xf>
    <xf numFmtId="4" fontId="26" fillId="5" borderId="0" xfId="0" applyNumberFormat="1" applyFont="1" applyFill="1" applyBorder="1" applyAlignment="1">
      <alignment vertical="center"/>
    </xf>
    <xf numFmtId="0" fontId="16" fillId="3" borderId="0" xfId="0" applyFont="1" applyFill="1" applyAlignment="1">
      <alignment horizontal="center" vertical="center"/>
    </xf>
    <xf numFmtId="0" fontId="0" fillId="0" borderId="0" xfId="0"/>
    <xf numFmtId="0" fontId="4" fillId="0" borderId="0" xfId="0" applyFont="1" applyBorder="1" applyAlignment="1">
      <alignment horizontal="left" vertical="center" wrapText="1"/>
    </xf>
    <xf numFmtId="0" fontId="4" fillId="0" borderId="0" xfId="0" applyFont="1" applyBorder="1" applyAlignment="1">
      <alignment vertical="center"/>
    </xf>
    <xf numFmtId="0" fontId="3" fillId="0" borderId="0" xfId="0" applyFont="1" applyBorder="1" applyAlignment="1">
      <alignment vertical="center"/>
    </xf>
    <xf numFmtId="0" fontId="25" fillId="0" borderId="11" xfId="0" applyFont="1" applyBorder="1" applyAlignment="1">
      <alignment horizontal="center" vertical="center"/>
    </xf>
    <xf numFmtId="0" fontId="25" fillId="0" borderId="12" xfId="0" applyFont="1" applyBorder="1" applyAlignment="1">
      <alignment horizontal="left" vertical="center"/>
    </xf>
    <xf numFmtId="0" fontId="2" fillId="0" borderId="14" xfId="0" applyFont="1" applyBorder="1" applyAlignment="1">
      <alignment horizontal="left" vertical="center"/>
    </xf>
    <xf numFmtId="0" fontId="2" fillId="0" borderId="0" xfId="0" applyFont="1" applyBorder="1" applyAlignment="1">
      <alignment horizontal="left" vertical="center"/>
    </xf>
    <xf numFmtId="0" fontId="4" fillId="4" borderId="9" xfId="0" applyFont="1" applyFill="1" applyBorder="1" applyAlignment="1">
      <alignment horizontal="left" vertical="center"/>
    </xf>
    <xf numFmtId="0" fontId="0" fillId="4" borderId="9" xfId="0" applyFont="1" applyFill="1" applyBorder="1" applyAlignment="1">
      <alignment vertical="center"/>
    </xf>
    <xf numFmtId="4" fontId="4" fillId="4" borderId="9" xfId="0" applyNumberFormat="1" applyFont="1" applyFill="1" applyBorder="1" applyAlignment="1">
      <alignment vertical="center"/>
    </xf>
    <xf numFmtId="0" fontId="0" fillId="4" borderId="10" xfId="0" applyFont="1" applyFill="1" applyBorder="1" applyAlignment="1">
      <alignment vertical="center"/>
    </xf>
    <xf numFmtId="4" fontId="6" fillId="0" borderId="0" xfId="0" applyNumberFormat="1" applyFont="1" applyBorder="1" applyAlignment="1"/>
    <xf numFmtId="4" fontId="6" fillId="0" borderId="0" xfId="0" applyNumberFormat="1" applyFont="1" applyBorder="1" applyAlignment="1">
      <alignment vertical="center"/>
    </xf>
    <xf numFmtId="4" fontId="8" fillId="0" borderId="17" xfId="0" applyNumberFormat="1" applyFont="1" applyBorder="1" applyAlignment="1"/>
    <xf numFmtId="4" fontId="8" fillId="0" borderId="17" xfId="0" applyNumberFormat="1" applyFont="1" applyBorder="1" applyAlignment="1">
      <alignment vertical="center"/>
    </xf>
    <xf numFmtId="4" fontId="8" fillId="0" borderId="23" xfId="0" applyNumberFormat="1" applyFont="1" applyBorder="1" applyAlignment="1"/>
    <xf numFmtId="4" fontId="8" fillId="0" borderId="23" xfId="0" applyNumberFormat="1" applyFont="1" applyBorder="1" applyAlignment="1">
      <alignment vertical="center"/>
    </xf>
    <xf numFmtId="4" fontId="6" fillId="0" borderId="12" xfId="0" applyNumberFormat="1" applyFont="1" applyBorder="1" applyAlignment="1"/>
    <xf numFmtId="4" fontId="6" fillId="0" borderId="12" xfId="0" applyNumberFormat="1" applyFont="1" applyBorder="1" applyAlignment="1">
      <alignment vertical="center"/>
    </xf>
    <xf numFmtId="0" fontId="15" fillId="2" borderId="0" xfId="1" applyFont="1" applyFill="1" applyAlignment="1" applyProtection="1">
      <alignment horizontal="center" vertical="center"/>
    </xf>
    <xf numFmtId="0" fontId="0" fillId="0" borderId="25" xfId="0" applyFont="1" applyBorder="1" applyAlignment="1" applyProtection="1">
      <alignment horizontal="left" vertical="center" wrapText="1"/>
      <protection locked="0"/>
    </xf>
    <xf numFmtId="4" fontId="0" fillId="0" borderId="25" xfId="0" applyNumberFormat="1" applyFont="1" applyBorder="1" applyAlignment="1" applyProtection="1">
      <alignment vertical="center"/>
      <protection locked="0"/>
    </xf>
    <xf numFmtId="0" fontId="11" fillId="0" borderId="12" xfId="0" applyFont="1" applyBorder="1" applyAlignment="1">
      <alignment horizontal="left" vertical="center" wrapText="1"/>
    </xf>
    <xf numFmtId="0" fontId="11" fillId="0" borderId="12" xfId="0" applyFont="1" applyBorder="1" applyAlignment="1">
      <alignment vertical="center"/>
    </xf>
    <xf numFmtId="0" fontId="9" fillId="0" borderId="0" xfId="0" applyFont="1" applyBorder="1" applyAlignment="1">
      <alignment horizontal="left" vertical="center" wrapText="1"/>
    </xf>
    <xf numFmtId="0" fontId="9" fillId="0" borderId="0" xfId="0" applyFont="1" applyBorder="1" applyAlignment="1">
      <alignment vertical="center"/>
    </xf>
    <xf numFmtId="0" fontId="10" fillId="0" borderId="0" xfId="0" applyFont="1" applyBorder="1" applyAlignment="1">
      <alignment horizontal="left" vertical="center" wrapText="1"/>
    </xf>
    <xf numFmtId="0" fontId="10" fillId="0" borderId="0" xfId="0" applyFont="1" applyBorder="1" applyAlignment="1">
      <alignment vertical="center"/>
    </xf>
    <xf numFmtId="0" fontId="9" fillId="0" borderId="12" xfId="0" applyFont="1" applyBorder="1" applyAlignment="1">
      <alignment horizontal="left" vertical="center" wrapText="1"/>
    </xf>
    <xf numFmtId="0" fontId="9" fillId="0" borderId="12" xfId="0" applyFont="1" applyBorder="1" applyAlignment="1">
      <alignment vertical="center"/>
    </xf>
    <xf numFmtId="4" fontId="26" fillId="0" borderId="12" xfId="0" applyNumberFormat="1" applyFont="1" applyBorder="1" applyAlignment="1"/>
    <xf numFmtId="4" fontId="4" fillId="0" borderId="12" xfId="0" applyNumberFormat="1" applyFont="1" applyBorder="1" applyAlignment="1">
      <alignment vertical="center"/>
    </xf>
    <xf numFmtId="0" fontId="0" fillId="20" borderId="25" xfId="0" applyFont="1" applyFill="1" applyBorder="1" applyAlignment="1" applyProtection="1">
      <alignment horizontal="left" vertical="center" wrapText="1"/>
      <protection locked="0"/>
    </xf>
    <xf numFmtId="4" fontId="0" fillId="20" borderId="25" xfId="0" applyNumberFormat="1" applyFont="1" applyFill="1" applyBorder="1" applyAlignment="1" applyProtection="1">
      <alignment vertical="center"/>
      <protection locked="0"/>
    </xf>
    <xf numFmtId="0" fontId="9" fillId="20" borderId="12" xfId="0" applyFont="1" applyFill="1" applyBorder="1" applyAlignment="1">
      <alignment horizontal="left" vertical="center" wrapText="1"/>
    </xf>
    <xf numFmtId="0" fontId="9" fillId="20" borderId="12" xfId="0" applyFont="1" applyFill="1" applyBorder="1" applyAlignment="1">
      <alignment vertical="center"/>
    </xf>
    <xf numFmtId="0" fontId="10" fillId="20" borderId="0" xfId="0" applyFont="1" applyFill="1" applyBorder="1" applyAlignment="1">
      <alignment horizontal="left" vertical="center" wrapText="1"/>
    </xf>
    <xf numFmtId="0" fontId="10" fillId="20" borderId="0" xfId="0" applyFont="1" applyFill="1" applyBorder="1" applyAlignment="1">
      <alignment vertical="center"/>
    </xf>
    <xf numFmtId="0" fontId="0" fillId="0" borderId="25" xfId="0" applyFont="1" applyFill="1" applyBorder="1" applyAlignment="1" applyProtection="1">
      <alignment horizontal="left" vertical="center" wrapText="1"/>
      <protection locked="0"/>
    </xf>
    <xf numFmtId="4" fontId="0" fillId="0" borderId="25" xfId="0" applyNumberFormat="1" applyFont="1" applyFill="1" applyBorder="1" applyAlignment="1" applyProtection="1">
      <alignment vertical="center"/>
      <protection locked="0"/>
    </xf>
    <xf numFmtId="0" fontId="11" fillId="0" borderId="0" xfId="0" applyFont="1" applyBorder="1" applyAlignment="1">
      <alignment horizontal="left" vertical="center" wrapText="1"/>
    </xf>
    <xf numFmtId="0" fontId="11" fillId="0" borderId="0" xfId="0" applyFont="1" applyBorder="1" applyAlignment="1">
      <alignment vertical="center"/>
    </xf>
    <xf numFmtId="0" fontId="3" fillId="5" borderId="23" xfId="0" applyFont="1" applyFill="1" applyBorder="1" applyAlignment="1">
      <alignment horizontal="center" vertical="center" wrapText="1"/>
    </xf>
    <xf numFmtId="0" fontId="3" fillId="5" borderId="24" xfId="0" applyFont="1" applyFill="1" applyBorder="1" applyAlignment="1">
      <alignment horizontal="center" vertical="center" wrapText="1"/>
    </xf>
    <xf numFmtId="4" fontId="32" fillId="0" borderId="0" xfId="0" applyNumberFormat="1" applyFont="1" applyBorder="1" applyAlignment="1">
      <alignment vertical="center"/>
    </xf>
    <xf numFmtId="4" fontId="33" fillId="0" borderId="0" xfId="0" applyNumberFormat="1" applyFont="1" applyBorder="1" applyAlignment="1">
      <alignment vertical="center"/>
    </xf>
    <xf numFmtId="0" fontId="0" fillId="0" borderId="0" xfId="0" applyFont="1" applyBorder="1" applyAlignment="1">
      <alignment vertical="center"/>
    </xf>
    <xf numFmtId="165" fontId="3" fillId="0" borderId="0" xfId="0" applyNumberFormat="1" applyFont="1" applyBorder="1" applyAlignment="1">
      <alignment horizontal="left" vertical="center"/>
    </xf>
    <xf numFmtId="0" fontId="6" fillId="0" borderId="0" xfId="0" applyFont="1" applyBorder="1" applyAlignment="1">
      <alignment vertical="center"/>
    </xf>
    <xf numFmtId="4" fontId="7" fillId="0" borderId="0" xfId="0" applyNumberFormat="1" applyFont="1" applyBorder="1" applyAlignment="1">
      <alignment vertical="center"/>
    </xf>
    <xf numFmtId="0" fontId="7" fillId="0" borderId="0" xfId="0" applyFont="1" applyBorder="1" applyAlignment="1">
      <alignment vertical="center"/>
    </xf>
    <xf numFmtId="0" fontId="3" fillId="5" borderId="0" xfId="0" applyFont="1" applyFill="1" applyBorder="1" applyAlignment="1">
      <alignment horizontal="center" vertical="center"/>
    </xf>
    <xf numFmtId="0" fontId="0" fillId="5" borderId="0" xfId="0" applyFont="1" applyFill="1" applyBorder="1" applyAlignment="1">
      <alignment vertical="center"/>
    </xf>
    <xf numFmtId="0" fontId="3" fillId="5" borderId="0" xfId="0" applyFont="1" applyFill="1" applyBorder="1" applyAlignment="1">
      <alignment horizontal="left" vertical="center"/>
    </xf>
    <xf numFmtId="4" fontId="2" fillId="0" borderId="0" xfId="0" applyNumberFormat="1" applyFont="1" applyBorder="1" applyAlignment="1">
      <alignment vertical="center"/>
    </xf>
    <xf numFmtId="4" fontId="4" fillId="5" borderId="9" xfId="0" applyNumberFormat="1" applyFont="1" applyFill="1" applyBorder="1" applyAlignment="1">
      <alignment vertical="center"/>
    </xf>
    <xf numFmtId="4" fontId="4" fillId="5" borderId="10" xfId="0" applyNumberFormat="1" applyFont="1" applyFill="1" applyBorder="1" applyAlignment="1">
      <alignment vertical="center"/>
    </xf>
    <xf numFmtId="4" fontId="20" fillId="0" borderId="0" xfId="0" applyNumberFormat="1" applyFont="1" applyBorder="1" applyAlignment="1">
      <alignment vertical="center"/>
    </xf>
    <xf numFmtId="0" fontId="11" fillId="20" borderId="12" xfId="0" applyFont="1" applyFill="1" applyBorder="1" applyAlignment="1">
      <alignment horizontal="left" vertical="center" wrapText="1"/>
    </xf>
    <xf numFmtId="0" fontId="11" fillId="20" borderId="12" xfId="0" applyFont="1" applyFill="1" applyBorder="1" applyAlignment="1">
      <alignment vertical="center"/>
    </xf>
    <xf numFmtId="0" fontId="9" fillId="20" borderId="0" xfId="0" applyFont="1" applyFill="1" applyBorder="1" applyAlignment="1">
      <alignment horizontal="left" vertical="center" wrapText="1"/>
    </xf>
    <xf numFmtId="0" fontId="9" fillId="20" borderId="0" xfId="0" applyFont="1" applyFill="1" applyBorder="1" applyAlignment="1">
      <alignment vertical="center"/>
    </xf>
    <xf numFmtId="0" fontId="36" fillId="0" borderId="25" xfId="0" applyFont="1" applyBorder="1" applyAlignment="1" applyProtection="1">
      <alignment horizontal="left" vertical="center" wrapText="1"/>
      <protection locked="0"/>
    </xf>
    <xf numFmtId="0" fontId="36" fillId="0" borderId="25" xfId="0" applyFont="1" applyBorder="1" applyAlignment="1" applyProtection="1">
      <alignment vertical="center"/>
      <protection locked="0"/>
    </xf>
    <xf numFmtId="0" fontId="0" fillId="0" borderId="25" xfId="0" applyFont="1" applyBorder="1" applyAlignment="1" applyProtection="1">
      <alignment vertical="center"/>
      <protection locked="0"/>
    </xf>
    <xf numFmtId="0" fontId="11" fillId="0" borderId="12" xfId="0" applyFont="1" applyFill="1" applyBorder="1" applyAlignment="1">
      <alignment horizontal="left" vertical="center" wrapText="1"/>
    </xf>
    <xf numFmtId="0" fontId="11" fillId="0" borderId="12" xfId="0" applyFont="1" applyFill="1" applyBorder="1" applyAlignment="1">
      <alignment vertical="center"/>
    </xf>
    <xf numFmtId="0" fontId="9" fillId="0" borderId="0" xfId="0" applyFont="1" applyFill="1" applyBorder="1" applyAlignment="1">
      <alignment horizontal="left" vertical="center" wrapText="1"/>
    </xf>
    <xf numFmtId="0" fontId="9" fillId="0" borderId="0" xfId="0" applyFont="1" applyFill="1" applyBorder="1" applyAlignment="1">
      <alignment vertical="center"/>
    </xf>
    <xf numFmtId="0" fontId="36" fillId="0" borderId="25" xfId="0" applyFont="1" applyFill="1" applyBorder="1" applyAlignment="1" applyProtection="1">
      <alignment horizontal="left" vertical="center" wrapText="1"/>
      <protection locked="0"/>
    </xf>
    <xf numFmtId="0" fontId="36" fillId="0" borderId="25" xfId="0" applyFont="1" applyFill="1" applyBorder="1" applyAlignment="1" applyProtection="1">
      <alignment vertical="center"/>
      <protection locked="0"/>
    </xf>
    <xf numFmtId="0" fontId="0" fillId="0" borderId="25" xfId="0" applyFont="1" applyFill="1" applyBorder="1" applyAlignment="1" applyProtection="1">
      <alignment vertical="center"/>
      <protection locked="0"/>
    </xf>
    <xf numFmtId="0" fontId="36" fillId="20" borderId="25" xfId="0" applyFont="1" applyFill="1" applyBorder="1" applyAlignment="1" applyProtection="1">
      <alignment horizontal="left" vertical="center" wrapText="1"/>
      <protection locked="0"/>
    </xf>
    <xf numFmtId="0" fontId="36" fillId="20" borderId="25" xfId="0" applyFont="1" applyFill="1" applyBorder="1" applyAlignment="1" applyProtection="1">
      <alignment vertical="center"/>
      <protection locked="0"/>
    </xf>
    <xf numFmtId="0" fontId="0" fillId="20" borderId="25" xfId="0" applyFont="1" applyFill="1" applyBorder="1" applyAlignment="1" applyProtection="1">
      <alignment vertical="center"/>
      <protection locked="0"/>
    </xf>
    <xf numFmtId="0" fontId="89" fillId="0" borderId="0" xfId="6" applyFont="1" applyAlignment="1">
      <alignment horizontal="left" vertical="center" wrapText="1"/>
    </xf>
    <xf numFmtId="0" fontId="38" fillId="0" borderId="0" xfId="6" applyFont="1" applyAlignment="1">
      <alignment vertical="center"/>
    </xf>
    <xf numFmtId="0" fontId="95" fillId="2" borderId="0" xfId="7" applyFont="1" applyFill="1" applyAlignment="1" applyProtection="1">
      <alignment vertical="center"/>
    </xf>
    <xf numFmtId="0" fontId="93" fillId="3" borderId="0" xfId="6" applyFont="1" applyFill="1" applyAlignment="1">
      <alignment horizontal="center" vertical="center"/>
    </xf>
    <xf numFmtId="0" fontId="38" fillId="0" borderId="0" xfId="6" applyFont="1"/>
    <xf numFmtId="0" fontId="87" fillId="0" borderId="0" xfId="6" applyFont="1" applyBorder="1" applyAlignment="1">
      <alignment horizontal="left" vertical="center" wrapText="1"/>
    </xf>
    <xf numFmtId="0" fontId="38" fillId="0" borderId="0" xfId="6" applyFont="1" applyBorder="1"/>
    <xf numFmtId="0" fontId="89" fillId="0" borderId="0" xfId="6" applyFont="1" applyBorder="1" applyAlignment="1">
      <alignment horizontal="left" vertical="center" wrapText="1"/>
    </xf>
    <xf numFmtId="0" fontId="38" fillId="0" borderId="0" xfId="6" applyFont="1" applyBorder="1" applyAlignment="1">
      <alignment vertical="center"/>
    </xf>
    <xf numFmtId="0" fontId="71" fillId="0" borderId="0" xfId="6" applyFont="1" applyBorder="1" applyAlignment="1">
      <alignment horizontal="left" vertical="center" wrapText="1"/>
    </xf>
    <xf numFmtId="0" fontId="38" fillId="0" borderId="0" xfId="6" applyFont="1" applyBorder="1" applyAlignment="1">
      <alignment vertical="center" wrapText="1"/>
    </xf>
    <xf numFmtId="0" fontId="87" fillId="0" borderId="0" xfId="6" applyFont="1" applyAlignment="1">
      <alignment horizontal="left" vertical="center" wrapText="1"/>
    </xf>
    <xf numFmtId="0" fontId="10" fillId="0" borderId="0" xfId="0" applyFont="1" applyFill="1" applyBorder="1" applyAlignment="1">
      <alignment vertical="center"/>
    </xf>
  </cellXfs>
  <cellStyles count="8">
    <cellStyle name="Hypertextový odkaz" xfId="1" builtinId="8"/>
    <cellStyle name="Hypertextový odkaz 2" xfId="7"/>
    <cellStyle name="Normální" xfId="0" builtinId="0" customBuiltin="1"/>
    <cellStyle name="Normální 2" xfId="2"/>
    <cellStyle name="Normální 3" xfId="4"/>
    <cellStyle name="Normální 3 2" xfId="3"/>
    <cellStyle name="Normální 4" xfId="5"/>
    <cellStyle name="Normální 5" xfId="6"/>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4.xml.rels><?xml version="1.0" encoding="UTF-8" standalone="yes"?>
<Relationships xmlns="http://schemas.openxmlformats.org/package/2006/relationships"><Relationship Id="rId3" Type="http://schemas.openxmlformats.org/officeDocument/2006/relationships/image" Target="file:///C:\KROSplusData\System\Temp\rad8B972.tmp" TargetMode="External"/><Relationship Id="rId2" Type="http://schemas.openxmlformats.org/officeDocument/2006/relationships/image" Target="../media/image2.png"/><Relationship Id="rId1" Type="http://schemas.openxmlformats.org/officeDocument/2006/relationships/hyperlink" Target="http://www.pro-rozpocty.cz/software-a-data/kros-4-ocenovani-a-rizeni-stavebni-vyroby/" TargetMode="External"/></Relationships>
</file>

<file path=xl/drawings/drawing1.xml><?xml version="1.0" encoding="utf-8"?>
<xdr:wsDr xmlns:xdr="http://schemas.openxmlformats.org/drawingml/2006/spreadsheetDrawing" xmlns:a="http://schemas.openxmlformats.org/drawingml/2006/main">
  <xdr:absoluteAnchor>
    <xdr:pos x="0" y="0"/>
    <xdr:ext cx="271145" cy="271145"/>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2.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xfrm>
          <a:off x="0" y="0"/>
          <a:ext cx="276860" cy="276860"/>
        </a:xfrm>
        <a:prstGeom prst="rect">
          <a:avLst/>
        </a:prstGeom>
      </xdr:spPr>
    </xdr:pic>
    <xdr:clientData/>
  </xdr:absoluteAnchor>
</xdr:wsDr>
</file>

<file path=xl/drawings/drawing3.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xfrm>
          <a:off x="0" y="0"/>
          <a:ext cx="276860" cy="276860"/>
        </a:xfrm>
        <a:prstGeom prst="rect">
          <a:avLst/>
        </a:prstGeom>
      </xdr:spPr>
    </xdr:pic>
    <xdr:clientData/>
  </xdr:absolute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276225" cy="276225"/>
    <xdr:pic>
      <xdr:nvPicPr>
        <xdr:cNvPr id="2" name="rad8B972.tmp" descr="C:\KROSplusData\System\Temp\rad8B972.tmp">
          <a:hlinkClick xmlns:r="http://schemas.openxmlformats.org/officeDocument/2006/relationships" r:id="rId1" tooltip="http://www.pro-rozpocty.cz/software-a-data/kros-4-ocenovani-a-rizeni-stavebni-vyroby/"/>
        </xdr:cNvPr>
        <xdr:cNvPicPr>
          <a:picLocks/>
        </xdr:cNvPicPr>
      </xdr:nvPicPr>
      <xdr:blipFill>
        <a:blip xmlns:r="http://schemas.openxmlformats.org/officeDocument/2006/relationships" r:embed="rId2" r:link="rId3">
          <a:extLst>
            <a:ext uri="{28A0092B-C50C-407E-A947-70E740481C1C}">
              <a14:useLocalDpi xmlns:a14="http://schemas.microsoft.com/office/drawing/2010/main" val="0"/>
            </a:ext>
          </a:extLst>
        </a:blip>
        <a:srcRect/>
        <a:stretch>
          <a:fillRect/>
        </a:stretch>
      </xdr:blipFill>
      <xdr:spPr bwMode="auto">
        <a:xfrm>
          <a:off x="0" y="0"/>
          <a:ext cx="2762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017-03%20-%20Rekonstrukce%20&#353;aten%20zam&#283;stnanc&#367;%20na%20WC%20pro%20n&#225;v&#353;t&#283;vn&#237;ky%20-%20Demont&#225;&#382;e,%20demolic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2017-03%20-%20Rekonstrukce%20&#353;aten%20zam&#283;stnanc&#367;%20na%20WC%20pro%20n&#225;v&#353;t&#283;vn&#237;ky%20-%20Stavebn&#237;%20&#269;&#225;st%20-%20nov&#233;%20kce.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A2017252%20-%20Rekonstrukce%20&#353;aten%20zam&#283;stnanc&#367;%20na%20WC%20pro%20n&#225;v&#353;t&#283;vn&#237;ky.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kapitulace stavby"/>
    </sheetNames>
    <sheetDataSet>
      <sheetData sheetId="0">
        <row r="8">
          <cell r="AN8" t="str">
            <v>14.3.2017</v>
          </cell>
        </row>
        <row r="13">
          <cell r="AN13" t="str">
            <v/>
          </cell>
        </row>
        <row r="14">
          <cell r="E14" t="str">
            <v xml:space="preserve"> </v>
          </cell>
          <cell r="AN14" t="str">
            <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kapitulace stavby"/>
    </sheetNames>
    <sheetDataSet>
      <sheetData sheetId="0">
        <row r="8">
          <cell r="AN8" t="str">
            <v>14.03.2017</v>
          </cell>
        </row>
        <row r="13">
          <cell r="AN13" t="str">
            <v/>
          </cell>
        </row>
        <row r="14">
          <cell r="E14" t="str">
            <v xml:space="preserve"> </v>
          </cell>
          <cell r="AN14" t="str">
            <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kapitulace stavby"/>
      <sheetName val="Pokyny pro vyplnění"/>
    </sheetNames>
    <sheetDataSet>
      <sheetData sheetId="0">
        <row r="6">
          <cell r="K6" t="str">
            <v>Rekonstrukce šaten zaměstnanců na WC pro návštěvníky</v>
          </cell>
        </row>
        <row r="8">
          <cell r="AN8" t="str">
            <v>15.5.2017</v>
          </cell>
        </row>
        <row r="13">
          <cell r="AN13" t="str">
            <v/>
          </cell>
        </row>
        <row r="14">
          <cell r="E14" t="str">
            <v xml:space="preserve"> </v>
          </cell>
          <cell r="AN14" t="str">
            <v/>
          </cell>
        </row>
      </sheetData>
      <sheetData sheetId="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K97"/>
  <sheetViews>
    <sheetView showGridLines="0" tabSelected="1" workbookViewId="0">
      <pane ySplit="1" topLeftCell="A13" activePane="bottomLeft" state="frozen"/>
      <selection pane="bottomLeft" activeCell="BG23" sqref="BG23"/>
    </sheetView>
  </sheetViews>
  <sheetFormatPr defaultRowHeight="13.5"/>
  <cols>
    <col min="1" max="1" width="8.33203125" customWidth="1"/>
    <col min="2" max="2" width="1.6640625" customWidth="1"/>
    <col min="3" max="3" width="4.1640625" customWidth="1"/>
    <col min="4" max="33" width="2.5" customWidth="1"/>
    <col min="34" max="34" width="3.33203125" customWidth="1"/>
    <col min="35" max="37" width="2.5" customWidth="1"/>
    <col min="38" max="38" width="8.33203125" customWidth="1"/>
    <col min="39" max="39" width="3.33203125" customWidth="1"/>
    <col min="40" max="40" width="13.33203125" customWidth="1"/>
    <col min="41" max="41" width="7.5" customWidth="1"/>
    <col min="42" max="42" width="4.1640625" customWidth="1"/>
    <col min="43" max="43" width="1.6640625" customWidth="1"/>
    <col min="44" max="44" width="13.6640625" customWidth="1"/>
    <col min="45" max="48" width="25.83203125" hidden="1" customWidth="1"/>
    <col min="49" max="49" width="25" hidden="1" customWidth="1"/>
    <col min="50" max="54" width="21.6640625" hidden="1" customWidth="1"/>
    <col min="55" max="55" width="19.1640625" hidden="1" customWidth="1"/>
    <col min="56" max="56" width="25" hidden="1" customWidth="1"/>
    <col min="57" max="58" width="19.1640625" hidden="1" customWidth="1"/>
    <col min="59" max="59" width="66.5" customWidth="1"/>
    <col min="71" max="89" width="9.33203125" hidden="1"/>
  </cols>
  <sheetData>
    <row r="1" spans="1:73" ht="21.4" customHeight="1">
      <c r="A1" s="13" t="s">
        <v>0</v>
      </c>
      <c r="B1" s="14"/>
      <c r="C1" s="14"/>
      <c r="D1" s="15" t="s">
        <v>1</v>
      </c>
      <c r="E1" s="14"/>
      <c r="F1" s="14"/>
      <c r="G1" s="14"/>
      <c r="H1" s="14"/>
      <c r="I1" s="14"/>
      <c r="J1" s="14"/>
      <c r="K1" s="16" t="s">
        <v>2</v>
      </c>
      <c r="L1" s="16"/>
      <c r="M1" s="16"/>
      <c r="N1" s="16"/>
      <c r="O1" s="16"/>
      <c r="P1" s="16"/>
      <c r="Q1" s="16"/>
      <c r="R1" s="16"/>
      <c r="S1" s="16"/>
      <c r="T1" s="14"/>
      <c r="U1" s="14"/>
      <c r="V1" s="14"/>
      <c r="W1" s="16" t="s">
        <v>3</v>
      </c>
      <c r="X1" s="16"/>
      <c r="Y1" s="16"/>
      <c r="Z1" s="16"/>
      <c r="AA1" s="16"/>
      <c r="AB1" s="16"/>
      <c r="AC1" s="16"/>
      <c r="AD1" s="16"/>
      <c r="AE1" s="16"/>
      <c r="AF1" s="16"/>
      <c r="AG1" s="14"/>
      <c r="AH1" s="14"/>
      <c r="AI1" s="17"/>
      <c r="AJ1" s="17"/>
      <c r="AK1" s="17"/>
      <c r="AL1" s="17"/>
      <c r="AM1" s="17"/>
      <c r="AN1" s="17"/>
      <c r="AO1" s="17"/>
      <c r="AP1" s="17"/>
      <c r="AQ1" s="17"/>
      <c r="AR1" s="17"/>
      <c r="AS1" s="17"/>
      <c r="AT1" s="17"/>
      <c r="AU1" s="17"/>
      <c r="AV1" s="17"/>
      <c r="AW1" s="17"/>
      <c r="AX1" s="17"/>
      <c r="AY1" s="17"/>
      <c r="AZ1" s="17"/>
      <c r="BA1" s="18" t="s">
        <v>4</v>
      </c>
      <c r="BB1" s="18" t="s">
        <v>5</v>
      </c>
      <c r="BC1" s="17"/>
      <c r="BD1" s="17"/>
      <c r="BE1" s="17"/>
      <c r="BF1" s="17"/>
      <c r="BG1" s="17"/>
      <c r="BH1" s="17"/>
      <c r="BI1" s="17"/>
      <c r="BJ1" s="17"/>
      <c r="BK1" s="17"/>
      <c r="BL1" s="17"/>
      <c r="BM1" s="17"/>
      <c r="BN1" s="17"/>
      <c r="BO1" s="17"/>
      <c r="BP1" s="17"/>
      <c r="BQ1" s="17"/>
      <c r="BR1" s="17"/>
      <c r="BT1" s="19" t="s">
        <v>6</v>
      </c>
      <c r="BU1" s="19" t="s">
        <v>7</v>
      </c>
    </row>
    <row r="2" spans="1:73" ht="36.950000000000003" customHeight="1">
      <c r="C2" s="610" t="s">
        <v>8</v>
      </c>
      <c r="D2" s="611"/>
      <c r="E2" s="611"/>
      <c r="F2" s="611"/>
      <c r="G2" s="611"/>
      <c r="H2" s="611"/>
      <c r="I2" s="611"/>
      <c r="J2" s="611"/>
      <c r="K2" s="611"/>
      <c r="L2" s="611"/>
      <c r="M2" s="611"/>
      <c r="N2" s="611"/>
      <c r="O2" s="611"/>
      <c r="P2" s="611"/>
      <c r="Q2" s="611"/>
      <c r="R2" s="611"/>
      <c r="S2" s="611"/>
      <c r="T2" s="611"/>
      <c r="U2" s="611"/>
      <c r="V2" s="611"/>
      <c r="W2" s="611"/>
      <c r="X2" s="611"/>
      <c r="Y2" s="611"/>
      <c r="Z2" s="611"/>
      <c r="AA2" s="611"/>
      <c r="AB2" s="611"/>
      <c r="AC2" s="611"/>
      <c r="AD2" s="611"/>
      <c r="AE2" s="611"/>
      <c r="AF2" s="611"/>
      <c r="AG2" s="611"/>
      <c r="AH2" s="611"/>
      <c r="AI2" s="611"/>
      <c r="AJ2" s="611"/>
      <c r="AK2" s="611"/>
      <c r="AL2" s="611"/>
      <c r="AM2" s="611"/>
      <c r="AN2" s="611"/>
      <c r="AO2" s="611"/>
      <c r="AP2" s="611"/>
      <c r="AR2" s="632" t="s">
        <v>9</v>
      </c>
      <c r="AS2" s="633"/>
      <c r="AT2" s="633"/>
      <c r="AU2" s="633"/>
      <c r="AV2" s="633"/>
      <c r="AW2" s="633"/>
      <c r="AX2" s="633"/>
      <c r="AY2" s="633"/>
      <c r="AZ2" s="633"/>
      <c r="BA2" s="633"/>
      <c r="BB2" s="633"/>
      <c r="BC2" s="633"/>
      <c r="BD2" s="633"/>
      <c r="BE2" s="633"/>
      <c r="BF2" s="633"/>
      <c r="BG2" s="633"/>
      <c r="BS2" s="20" t="s">
        <v>10</v>
      </c>
      <c r="BT2" s="20" t="s">
        <v>11</v>
      </c>
    </row>
    <row r="3" spans="1:73" ht="6.95" customHeight="1">
      <c r="B3" s="21"/>
      <c r="C3" s="22"/>
      <c r="D3" s="22"/>
      <c r="E3" s="22"/>
      <c r="F3" s="22"/>
      <c r="G3" s="22"/>
      <c r="H3" s="22"/>
      <c r="I3" s="22"/>
      <c r="J3" s="22"/>
      <c r="K3" s="22"/>
      <c r="L3" s="22"/>
      <c r="M3" s="22"/>
      <c r="N3" s="22"/>
      <c r="O3" s="22"/>
      <c r="P3" s="22"/>
      <c r="Q3" s="22"/>
      <c r="R3" s="22"/>
      <c r="S3" s="22"/>
      <c r="T3" s="22"/>
      <c r="U3" s="22"/>
      <c r="V3" s="22"/>
      <c r="W3" s="22"/>
      <c r="X3" s="22"/>
      <c r="Y3" s="22"/>
      <c r="Z3" s="22"/>
      <c r="AA3" s="22"/>
      <c r="AB3" s="22"/>
      <c r="AC3" s="22"/>
      <c r="AD3" s="22"/>
      <c r="AE3" s="22"/>
      <c r="AF3" s="22"/>
      <c r="AG3" s="22"/>
      <c r="AH3" s="22"/>
      <c r="AI3" s="22"/>
      <c r="AJ3" s="22"/>
      <c r="AK3" s="22"/>
      <c r="AL3" s="22"/>
      <c r="AM3" s="22"/>
      <c r="AN3" s="22"/>
      <c r="AO3" s="22"/>
      <c r="AP3" s="22"/>
      <c r="AQ3" s="23"/>
      <c r="BS3" s="20" t="s">
        <v>10</v>
      </c>
      <c r="BT3" s="20" t="s">
        <v>12</v>
      </c>
    </row>
    <row r="4" spans="1:73" ht="36.950000000000003" customHeight="1">
      <c r="B4" s="24"/>
      <c r="C4" s="612" t="s">
        <v>13</v>
      </c>
      <c r="D4" s="613"/>
      <c r="E4" s="613"/>
      <c r="F4" s="613"/>
      <c r="G4" s="613"/>
      <c r="H4" s="613"/>
      <c r="I4" s="613"/>
      <c r="J4" s="613"/>
      <c r="K4" s="613"/>
      <c r="L4" s="613"/>
      <c r="M4" s="613"/>
      <c r="N4" s="613"/>
      <c r="O4" s="613"/>
      <c r="P4" s="613"/>
      <c r="Q4" s="613"/>
      <c r="R4" s="613"/>
      <c r="S4" s="613"/>
      <c r="T4" s="613"/>
      <c r="U4" s="613"/>
      <c r="V4" s="613"/>
      <c r="W4" s="613"/>
      <c r="X4" s="613"/>
      <c r="Y4" s="613"/>
      <c r="Z4" s="613"/>
      <c r="AA4" s="613"/>
      <c r="AB4" s="613"/>
      <c r="AC4" s="613"/>
      <c r="AD4" s="613"/>
      <c r="AE4" s="613"/>
      <c r="AF4" s="613"/>
      <c r="AG4" s="613"/>
      <c r="AH4" s="613"/>
      <c r="AI4" s="613"/>
      <c r="AJ4" s="613"/>
      <c r="AK4" s="613"/>
      <c r="AL4" s="613"/>
      <c r="AM4" s="613"/>
      <c r="AN4" s="613"/>
      <c r="AO4" s="613"/>
      <c r="AP4" s="613"/>
      <c r="AQ4" s="25"/>
      <c r="AS4" s="26" t="s">
        <v>14</v>
      </c>
      <c r="BS4" s="20" t="s">
        <v>15</v>
      </c>
    </row>
    <row r="5" spans="1:73" ht="14.45" customHeight="1">
      <c r="B5" s="24"/>
      <c r="C5" s="27"/>
      <c r="D5" s="28" t="s">
        <v>16</v>
      </c>
      <c r="E5" s="27"/>
      <c r="F5" s="27"/>
      <c r="G5" s="27"/>
      <c r="H5" s="27"/>
      <c r="I5" s="27"/>
      <c r="J5" s="27"/>
      <c r="K5" s="614" t="s">
        <v>17</v>
      </c>
      <c r="L5" s="615"/>
      <c r="M5" s="615"/>
      <c r="N5" s="615"/>
      <c r="O5" s="615"/>
      <c r="P5" s="615"/>
      <c r="Q5" s="615"/>
      <c r="R5" s="615"/>
      <c r="S5" s="615"/>
      <c r="T5" s="615"/>
      <c r="U5" s="615"/>
      <c r="V5" s="615"/>
      <c r="W5" s="615"/>
      <c r="X5" s="615"/>
      <c r="Y5" s="615"/>
      <c r="Z5" s="615"/>
      <c r="AA5" s="615"/>
      <c r="AB5" s="615"/>
      <c r="AC5" s="615"/>
      <c r="AD5" s="615"/>
      <c r="AE5" s="615"/>
      <c r="AF5" s="615"/>
      <c r="AG5" s="615"/>
      <c r="AH5" s="615"/>
      <c r="AI5" s="615"/>
      <c r="AJ5" s="615"/>
      <c r="AK5" s="615"/>
      <c r="AL5" s="615"/>
      <c r="AM5" s="615"/>
      <c r="AN5" s="615"/>
      <c r="AO5" s="615"/>
      <c r="AP5" s="27"/>
      <c r="AQ5" s="25"/>
      <c r="BS5" s="20" t="s">
        <v>10</v>
      </c>
    </row>
    <row r="6" spans="1:73" ht="36.950000000000003" customHeight="1">
      <c r="B6" s="24"/>
      <c r="C6" s="27"/>
      <c r="D6" s="30" t="s">
        <v>18</v>
      </c>
      <c r="E6" s="27"/>
      <c r="F6" s="27"/>
      <c r="G6" s="27"/>
      <c r="H6" s="27"/>
      <c r="I6" s="27"/>
      <c r="J6" s="27"/>
      <c r="K6" s="616" t="s">
        <v>1271</v>
      </c>
      <c r="L6" s="615"/>
      <c r="M6" s="615"/>
      <c r="N6" s="615"/>
      <c r="O6" s="615"/>
      <c r="P6" s="615"/>
      <c r="Q6" s="615"/>
      <c r="R6" s="615"/>
      <c r="S6" s="615"/>
      <c r="T6" s="615"/>
      <c r="U6" s="615"/>
      <c r="V6" s="615"/>
      <c r="W6" s="615"/>
      <c r="X6" s="615"/>
      <c r="Y6" s="615"/>
      <c r="Z6" s="615"/>
      <c r="AA6" s="615"/>
      <c r="AB6" s="615"/>
      <c r="AC6" s="615"/>
      <c r="AD6" s="615"/>
      <c r="AE6" s="615"/>
      <c r="AF6" s="615"/>
      <c r="AG6" s="615"/>
      <c r="AH6" s="615"/>
      <c r="AI6" s="615"/>
      <c r="AJ6" s="615"/>
      <c r="AK6" s="615"/>
      <c r="AL6" s="615"/>
      <c r="AM6" s="615"/>
      <c r="AN6" s="615"/>
      <c r="AO6" s="615"/>
      <c r="AP6" s="27"/>
      <c r="AQ6" s="25"/>
      <c r="BS6" s="20" t="s">
        <v>10</v>
      </c>
    </row>
    <row r="7" spans="1:73" ht="14.45" customHeight="1">
      <c r="B7" s="24"/>
      <c r="C7" s="27"/>
      <c r="D7" s="31" t="s">
        <v>20</v>
      </c>
      <c r="E7" s="27"/>
      <c r="F7" s="27"/>
      <c r="G7" s="27"/>
      <c r="H7" s="27"/>
      <c r="I7" s="27"/>
      <c r="J7" s="27"/>
      <c r="K7" s="29" t="s">
        <v>5</v>
      </c>
      <c r="L7" s="27"/>
      <c r="M7" s="27"/>
      <c r="N7" s="27"/>
      <c r="O7" s="27"/>
      <c r="P7" s="27"/>
      <c r="Q7" s="27"/>
      <c r="R7" s="27"/>
      <c r="S7" s="27"/>
      <c r="T7" s="27"/>
      <c r="U7" s="27"/>
      <c r="V7" s="27"/>
      <c r="W7" s="27"/>
      <c r="X7" s="27"/>
      <c r="Y7" s="27"/>
      <c r="Z7" s="27"/>
      <c r="AA7" s="27"/>
      <c r="AB7" s="27"/>
      <c r="AC7" s="27"/>
      <c r="AD7" s="27"/>
      <c r="AE7" s="27"/>
      <c r="AF7" s="27"/>
      <c r="AG7" s="27"/>
      <c r="AH7" s="27"/>
      <c r="AI7" s="27"/>
      <c r="AJ7" s="27"/>
      <c r="AK7" s="31" t="s">
        <v>21</v>
      </c>
      <c r="AL7" s="27"/>
      <c r="AM7" s="27"/>
      <c r="AN7" s="29" t="s">
        <v>5</v>
      </c>
      <c r="AO7" s="27"/>
      <c r="AP7" s="27"/>
      <c r="AQ7" s="25"/>
      <c r="BS7" s="20" t="s">
        <v>10</v>
      </c>
    </row>
    <row r="8" spans="1:73" ht="14.45" customHeight="1">
      <c r="B8" s="24"/>
      <c r="C8" s="27"/>
      <c r="D8" s="31" t="s">
        <v>22</v>
      </c>
      <c r="E8" s="27"/>
      <c r="F8" s="27"/>
      <c r="G8" s="27"/>
      <c r="H8" s="27"/>
      <c r="I8" s="27"/>
      <c r="J8" s="27"/>
      <c r="K8" s="29" t="s">
        <v>23</v>
      </c>
      <c r="L8" s="27"/>
      <c r="M8" s="27"/>
      <c r="N8" s="27"/>
      <c r="O8" s="27"/>
      <c r="P8" s="27"/>
      <c r="Q8" s="27"/>
      <c r="R8" s="27"/>
      <c r="S8" s="27"/>
      <c r="T8" s="27"/>
      <c r="U8" s="27"/>
      <c r="V8" s="27"/>
      <c r="W8" s="27"/>
      <c r="X8" s="27"/>
      <c r="Y8" s="27"/>
      <c r="Z8" s="27"/>
      <c r="AA8" s="27"/>
      <c r="AB8" s="27"/>
      <c r="AC8" s="27"/>
      <c r="AD8" s="27"/>
      <c r="AE8" s="27"/>
      <c r="AF8" s="27"/>
      <c r="AG8" s="27"/>
      <c r="AH8" s="27"/>
      <c r="AI8" s="27"/>
      <c r="AJ8" s="27"/>
      <c r="AK8" s="31" t="s">
        <v>24</v>
      </c>
      <c r="AL8" s="27"/>
      <c r="AM8" s="27"/>
      <c r="AN8" s="29" t="s">
        <v>25</v>
      </c>
      <c r="AO8" s="27"/>
      <c r="AP8" s="27"/>
      <c r="AQ8" s="25"/>
      <c r="BS8" s="20" t="s">
        <v>10</v>
      </c>
    </row>
    <row r="9" spans="1:73" ht="14.45" customHeight="1">
      <c r="B9" s="24"/>
      <c r="C9" s="27"/>
      <c r="D9" s="27"/>
      <c r="E9" s="27"/>
      <c r="F9" s="27"/>
      <c r="G9" s="27"/>
      <c r="H9" s="27"/>
      <c r="I9" s="27"/>
      <c r="J9" s="27"/>
      <c r="K9" s="27"/>
      <c r="L9" s="27"/>
      <c r="M9" s="27"/>
      <c r="N9" s="27"/>
      <c r="O9" s="27"/>
      <c r="P9" s="27"/>
      <c r="Q9" s="27"/>
      <c r="R9" s="27"/>
      <c r="S9" s="27"/>
      <c r="T9" s="27"/>
      <c r="U9" s="27"/>
      <c r="V9" s="27"/>
      <c r="W9" s="27"/>
      <c r="X9" s="27"/>
      <c r="Y9" s="27"/>
      <c r="Z9" s="27"/>
      <c r="AA9" s="27"/>
      <c r="AB9" s="27"/>
      <c r="AC9" s="27"/>
      <c r="AD9" s="27"/>
      <c r="AE9" s="27"/>
      <c r="AF9" s="27"/>
      <c r="AG9" s="27"/>
      <c r="AH9" s="27"/>
      <c r="AI9" s="27"/>
      <c r="AJ9" s="27"/>
      <c r="AK9" s="27"/>
      <c r="AL9" s="27"/>
      <c r="AM9" s="27"/>
      <c r="AN9" s="27"/>
      <c r="AO9" s="27"/>
      <c r="AP9" s="27"/>
      <c r="AQ9" s="25"/>
      <c r="BS9" s="20" t="s">
        <v>10</v>
      </c>
    </row>
    <row r="10" spans="1:73" ht="14.45" customHeight="1">
      <c r="B10" s="24"/>
      <c r="C10" s="27"/>
      <c r="D10" s="31" t="s">
        <v>26</v>
      </c>
      <c r="E10" s="27"/>
      <c r="F10" s="27"/>
      <c r="G10" s="27"/>
      <c r="H10" s="27"/>
      <c r="I10" s="27"/>
      <c r="J10" s="27"/>
      <c r="K10" s="27"/>
      <c r="L10" s="27"/>
      <c r="M10" s="27"/>
      <c r="N10" s="27"/>
      <c r="O10" s="27"/>
      <c r="P10" s="27"/>
      <c r="Q10" s="27"/>
      <c r="R10" s="27"/>
      <c r="S10" s="27"/>
      <c r="T10" s="27"/>
      <c r="U10" s="27"/>
      <c r="V10" s="27"/>
      <c r="W10" s="27"/>
      <c r="X10" s="27"/>
      <c r="Y10" s="27"/>
      <c r="Z10" s="27"/>
      <c r="AA10" s="27"/>
      <c r="AB10" s="27"/>
      <c r="AC10" s="27"/>
      <c r="AD10" s="27"/>
      <c r="AE10" s="27"/>
      <c r="AF10" s="27"/>
      <c r="AG10" s="27"/>
      <c r="AH10" s="27"/>
      <c r="AI10" s="27"/>
      <c r="AJ10" s="27"/>
      <c r="AK10" s="31" t="s">
        <v>27</v>
      </c>
      <c r="AL10" s="27"/>
      <c r="AM10" s="27"/>
      <c r="AN10" s="29" t="s">
        <v>5</v>
      </c>
      <c r="AO10" s="27"/>
      <c r="AP10" s="27"/>
      <c r="AQ10" s="25"/>
      <c r="BS10" s="20" t="s">
        <v>10</v>
      </c>
    </row>
    <row r="11" spans="1:73" ht="18.399999999999999" customHeight="1">
      <c r="B11" s="24"/>
      <c r="C11" s="27"/>
      <c r="D11" s="27"/>
      <c r="E11" s="29" t="s">
        <v>28</v>
      </c>
      <c r="F11" s="27"/>
      <c r="G11" s="27"/>
      <c r="H11" s="27"/>
      <c r="I11" s="27"/>
      <c r="J11" s="27"/>
      <c r="K11" s="27"/>
      <c r="L11" s="27"/>
      <c r="M11" s="27"/>
      <c r="N11" s="27"/>
      <c r="O11" s="27"/>
      <c r="P11" s="27"/>
      <c r="Q11" s="27"/>
      <c r="R11" s="27"/>
      <c r="S11" s="27"/>
      <c r="T11" s="27"/>
      <c r="U11" s="27"/>
      <c r="V11" s="27"/>
      <c r="W11" s="27"/>
      <c r="X11" s="27"/>
      <c r="Y11" s="27"/>
      <c r="Z11" s="27"/>
      <c r="AA11" s="27"/>
      <c r="AB11" s="27"/>
      <c r="AC11" s="27"/>
      <c r="AD11" s="27"/>
      <c r="AE11" s="27"/>
      <c r="AF11" s="27"/>
      <c r="AG11" s="27"/>
      <c r="AH11" s="27"/>
      <c r="AI11" s="27"/>
      <c r="AJ11" s="27"/>
      <c r="AK11" s="31" t="s">
        <v>29</v>
      </c>
      <c r="AL11" s="27"/>
      <c r="AM11" s="27"/>
      <c r="AN11" s="29" t="s">
        <v>5</v>
      </c>
      <c r="AO11" s="27"/>
      <c r="AP11" s="27"/>
      <c r="AQ11" s="25"/>
      <c r="BS11" s="20" t="s">
        <v>10</v>
      </c>
    </row>
    <row r="12" spans="1:73" ht="6.95" customHeight="1">
      <c r="B12" s="24"/>
      <c r="C12" s="27"/>
      <c r="D12" s="27"/>
      <c r="E12" s="27"/>
      <c r="F12" s="27"/>
      <c r="G12" s="27"/>
      <c r="H12" s="27"/>
      <c r="I12" s="27"/>
      <c r="J12" s="27"/>
      <c r="K12" s="27"/>
      <c r="L12" s="27"/>
      <c r="M12" s="27"/>
      <c r="N12" s="27"/>
      <c r="O12" s="27"/>
      <c r="P12" s="27"/>
      <c r="Q12" s="27"/>
      <c r="R12" s="27"/>
      <c r="S12" s="27"/>
      <c r="T12" s="27"/>
      <c r="U12" s="27"/>
      <c r="V12" s="27"/>
      <c r="W12" s="27"/>
      <c r="X12" s="27"/>
      <c r="Y12" s="27"/>
      <c r="Z12" s="27"/>
      <c r="AA12" s="27"/>
      <c r="AB12" s="27"/>
      <c r="AC12" s="27"/>
      <c r="AD12" s="27"/>
      <c r="AE12" s="27"/>
      <c r="AF12" s="27"/>
      <c r="AG12" s="27"/>
      <c r="AH12" s="27"/>
      <c r="AI12" s="27"/>
      <c r="AJ12" s="27"/>
      <c r="AK12" s="27"/>
      <c r="AL12" s="27"/>
      <c r="AM12" s="27"/>
      <c r="AN12" s="27"/>
      <c r="AO12" s="27"/>
      <c r="AP12" s="27"/>
      <c r="AQ12" s="25"/>
      <c r="BS12" s="20" t="s">
        <v>10</v>
      </c>
    </row>
    <row r="13" spans="1:73" ht="14.45" customHeight="1">
      <c r="B13" s="24"/>
      <c r="C13" s="27"/>
      <c r="D13" s="31" t="s">
        <v>30</v>
      </c>
      <c r="E13" s="27"/>
      <c r="F13" s="27"/>
      <c r="G13" s="27"/>
      <c r="H13" s="27"/>
      <c r="I13" s="27"/>
      <c r="J13" s="27"/>
      <c r="K13" s="27"/>
      <c r="L13" s="27"/>
      <c r="M13" s="27"/>
      <c r="N13" s="27"/>
      <c r="O13" s="27"/>
      <c r="P13" s="27"/>
      <c r="Q13" s="27"/>
      <c r="R13" s="27"/>
      <c r="S13" s="27"/>
      <c r="T13" s="27"/>
      <c r="U13" s="27"/>
      <c r="V13" s="27"/>
      <c r="W13" s="27"/>
      <c r="X13" s="27"/>
      <c r="Y13" s="27"/>
      <c r="Z13" s="27"/>
      <c r="AA13" s="27"/>
      <c r="AB13" s="27"/>
      <c r="AC13" s="27"/>
      <c r="AD13" s="27"/>
      <c r="AE13" s="27"/>
      <c r="AF13" s="27"/>
      <c r="AG13" s="27"/>
      <c r="AH13" s="27"/>
      <c r="AI13" s="27"/>
      <c r="AJ13" s="27"/>
      <c r="AK13" s="31" t="s">
        <v>27</v>
      </c>
      <c r="AL13" s="27"/>
      <c r="AM13" s="27"/>
      <c r="AN13" s="29" t="s">
        <v>5</v>
      </c>
      <c r="AO13" s="27"/>
      <c r="AP13" s="27"/>
      <c r="AQ13" s="25"/>
      <c r="BS13" s="20" t="s">
        <v>10</v>
      </c>
    </row>
    <row r="14" spans="1:73" ht="15">
      <c r="B14" s="24"/>
      <c r="C14" s="27"/>
      <c r="D14" s="27"/>
      <c r="E14" s="29" t="s">
        <v>23</v>
      </c>
      <c r="F14" s="27"/>
      <c r="G14" s="27"/>
      <c r="H14" s="27"/>
      <c r="I14" s="27"/>
      <c r="J14" s="27"/>
      <c r="K14" s="27"/>
      <c r="L14" s="27"/>
      <c r="M14" s="27"/>
      <c r="N14" s="27"/>
      <c r="O14" s="27"/>
      <c r="P14" s="27"/>
      <c r="Q14" s="27"/>
      <c r="R14" s="27"/>
      <c r="S14" s="27"/>
      <c r="T14" s="27"/>
      <c r="U14" s="27"/>
      <c r="V14" s="27"/>
      <c r="W14" s="27"/>
      <c r="X14" s="27"/>
      <c r="Y14" s="27"/>
      <c r="Z14" s="27"/>
      <c r="AA14" s="27"/>
      <c r="AB14" s="27"/>
      <c r="AC14" s="27"/>
      <c r="AD14" s="27"/>
      <c r="AE14" s="27"/>
      <c r="AF14" s="27"/>
      <c r="AG14" s="27"/>
      <c r="AH14" s="27"/>
      <c r="AI14" s="27"/>
      <c r="AJ14" s="27"/>
      <c r="AK14" s="31" t="s">
        <v>29</v>
      </c>
      <c r="AL14" s="27"/>
      <c r="AM14" s="27"/>
      <c r="AN14" s="29" t="s">
        <v>5</v>
      </c>
      <c r="AO14" s="27"/>
      <c r="AP14" s="27"/>
      <c r="AQ14" s="25"/>
      <c r="BS14" s="20" t="s">
        <v>10</v>
      </c>
    </row>
    <row r="15" spans="1:73" ht="6.95" customHeight="1">
      <c r="B15" s="24"/>
      <c r="C15" s="27"/>
      <c r="D15" s="27"/>
      <c r="E15" s="27"/>
      <c r="F15" s="27"/>
      <c r="G15" s="27"/>
      <c r="H15" s="27"/>
      <c r="I15" s="27"/>
      <c r="J15" s="27"/>
      <c r="K15" s="27"/>
      <c r="L15" s="27"/>
      <c r="M15" s="27"/>
      <c r="N15" s="27"/>
      <c r="O15" s="27"/>
      <c r="P15" s="27"/>
      <c r="Q15" s="27"/>
      <c r="R15" s="27"/>
      <c r="S15" s="27"/>
      <c r="T15" s="27"/>
      <c r="U15" s="27"/>
      <c r="V15" s="27"/>
      <c r="W15" s="27"/>
      <c r="X15" s="27"/>
      <c r="Y15" s="27"/>
      <c r="Z15" s="27"/>
      <c r="AA15" s="27"/>
      <c r="AB15" s="27"/>
      <c r="AC15" s="27"/>
      <c r="AD15" s="27"/>
      <c r="AE15" s="27"/>
      <c r="AF15" s="27"/>
      <c r="AG15" s="27"/>
      <c r="AH15" s="27"/>
      <c r="AI15" s="27"/>
      <c r="AJ15" s="27"/>
      <c r="AK15" s="27"/>
      <c r="AL15" s="27"/>
      <c r="AM15" s="27"/>
      <c r="AN15" s="27"/>
      <c r="AO15" s="27"/>
      <c r="AP15" s="27"/>
      <c r="AQ15" s="25"/>
      <c r="BS15" s="20" t="s">
        <v>6</v>
      </c>
    </row>
    <row r="16" spans="1:73" ht="14.45" customHeight="1">
      <c r="B16" s="24"/>
      <c r="C16" s="27"/>
      <c r="D16" s="31" t="s">
        <v>31</v>
      </c>
      <c r="E16" s="27"/>
      <c r="F16" s="27"/>
      <c r="G16" s="27"/>
      <c r="H16" s="27"/>
      <c r="I16" s="27"/>
      <c r="J16" s="27"/>
      <c r="K16" s="27"/>
      <c r="L16" s="27"/>
      <c r="M16" s="27"/>
      <c r="N16" s="27"/>
      <c r="O16" s="27"/>
      <c r="P16" s="27"/>
      <c r="Q16" s="27"/>
      <c r="R16" s="27"/>
      <c r="S16" s="27"/>
      <c r="T16" s="27"/>
      <c r="U16" s="27"/>
      <c r="V16" s="27"/>
      <c r="W16" s="27"/>
      <c r="X16" s="27"/>
      <c r="Y16" s="27"/>
      <c r="Z16" s="27"/>
      <c r="AA16" s="27"/>
      <c r="AB16" s="27"/>
      <c r="AC16" s="27"/>
      <c r="AD16" s="27"/>
      <c r="AE16" s="27"/>
      <c r="AF16" s="27"/>
      <c r="AG16" s="27"/>
      <c r="AH16" s="27"/>
      <c r="AI16" s="27"/>
      <c r="AJ16" s="27"/>
      <c r="AK16" s="31" t="s">
        <v>27</v>
      </c>
      <c r="AL16" s="27"/>
      <c r="AM16" s="27"/>
      <c r="AN16" s="29" t="s">
        <v>5</v>
      </c>
      <c r="AO16" s="27"/>
      <c r="AP16" s="27"/>
      <c r="AQ16" s="25"/>
      <c r="BS16" s="20" t="s">
        <v>6</v>
      </c>
    </row>
    <row r="17" spans="2:71" ht="18.399999999999999" customHeight="1">
      <c r="B17" s="24"/>
      <c r="C17" s="27"/>
      <c r="D17" s="27"/>
      <c r="E17" s="29" t="s">
        <v>32</v>
      </c>
      <c r="F17" s="27"/>
      <c r="G17" s="27"/>
      <c r="H17" s="27"/>
      <c r="I17" s="27"/>
      <c r="J17" s="27"/>
      <c r="K17" s="27"/>
      <c r="L17" s="27"/>
      <c r="M17" s="27"/>
      <c r="N17" s="27"/>
      <c r="O17" s="27"/>
      <c r="P17" s="27"/>
      <c r="Q17" s="27"/>
      <c r="R17" s="27"/>
      <c r="S17" s="27"/>
      <c r="T17" s="27"/>
      <c r="U17" s="27"/>
      <c r="V17" s="27"/>
      <c r="W17" s="27"/>
      <c r="X17" s="27"/>
      <c r="Y17" s="27"/>
      <c r="Z17" s="27"/>
      <c r="AA17" s="27"/>
      <c r="AB17" s="27"/>
      <c r="AC17" s="27"/>
      <c r="AD17" s="27"/>
      <c r="AE17" s="27"/>
      <c r="AF17" s="27"/>
      <c r="AG17" s="27"/>
      <c r="AH17" s="27"/>
      <c r="AI17" s="27"/>
      <c r="AJ17" s="27"/>
      <c r="AK17" s="31" t="s">
        <v>29</v>
      </c>
      <c r="AL17" s="27"/>
      <c r="AM17" s="27"/>
      <c r="AN17" s="29" t="s">
        <v>5</v>
      </c>
      <c r="AO17" s="27"/>
      <c r="AP17" s="27"/>
      <c r="AQ17" s="25"/>
      <c r="BS17" s="20" t="s">
        <v>7</v>
      </c>
    </row>
    <row r="18" spans="2:71" ht="6.95" customHeight="1">
      <c r="B18" s="24"/>
      <c r="C18" s="27"/>
      <c r="D18" s="27"/>
      <c r="E18" s="27"/>
      <c r="F18" s="27"/>
      <c r="G18" s="27"/>
      <c r="H18" s="27"/>
      <c r="I18" s="27"/>
      <c r="J18" s="27"/>
      <c r="K18" s="27"/>
      <c r="L18" s="27"/>
      <c r="M18" s="27"/>
      <c r="N18" s="27"/>
      <c r="O18" s="27"/>
      <c r="P18" s="27"/>
      <c r="Q18" s="27"/>
      <c r="R18" s="27"/>
      <c r="S18" s="27"/>
      <c r="T18" s="27"/>
      <c r="U18" s="27"/>
      <c r="V18" s="27"/>
      <c r="W18" s="27"/>
      <c r="X18" s="27"/>
      <c r="Y18" s="27"/>
      <c r="Z18" s="27"/>
      <c r="AA18" s="27"/>
      <c r="AB18" s="27"/>
      <c r="AC18" s="27"/>
      <c r="AD18" s="27"/>
      <c r="AE18" s="27"/>
      <c r="AF18" s="27"/>
      <c r="AG18" s="27"/>
      <c r="AH18" s="27"/>
      <c r="AI18" s="27"/>
      <c r="AJ18" s="27"/>
      <c r="AK18" s="27"/>
      <c r="AL18" s="27"/>
      <c r="AM18" s="27"/>
      <c r="AN18" s="27"/>
      <c r="AO18" s="27"/>
      <c r="AP18" s="27"/>
      <c r="AQ18" s="25"/>
      <c r="BS18" s="20" t="s">
        <v>10</v>
      </c>
    </row>
    <row r="19" spans="2:71" ht="14.45" customHeight="1">
      <c r="B19" s="24"/>
      <c r="C19" s="27"/>
      <c r="D19" s="31" t="s">
        <v>33</v>
      </c>
      <c r="E19" s="27"/>
      <c r="F19" s="27"/>
      <c r="G19" s="27"/>
      <c r="H19" s="27"/>
      <c r="I19" s="27"/>
      <c r="J19" s="27"/>
      <c r="K19" s="27"/>
      <c r="L19" s="27"/>
      <c r="M19" s="27"/>
      <c r="N19" s="27"/>
      <c r="O19" s="27"/>
      <c r="P19" s="27"/>
      <c r="Q19" s="27"/>
      <c r="R19" s="27"/>
      <c r="S19" s="27"/>
      <c r="T19" s="27"/>
      <c r="U19" s="27"/>
      <c r="V19" s="27"/>
      <c r="W19" s="27"/>
      <c r="X19" s="27"/>
      <c r="Y19" s="27"/>
      <c r="Z19" s="27"/>
      <c r="AA19" s="27"/>
      <c r="AB19" s="27"/>
      <c r="AC19" s="27"/>
      <c r="AD19" s="27"/>
      <c r="AE19" s="27"/>
      <c r="AF19" s="27"/>
      <c r="AG19" s="27"/>
      <c r="AH19" s="27"/>
      <c r="AI19" s="27"/>
      <c r="AJ19" s="27"/>
      <c r="AK19" s="31" t="s">
        <v>27</v>
      </c>
      <c r="AL19" s="27"/>
      <c r="AM19" s="27"/>
      <c r="AN19" s="29" t="s">
        <v>5</v>
      </c>
      <c r="AO19" s="27"/>
      <c r="AP19" s="27"/>
      <c r="AQ19" s="25"/>
      <c r="BS19" s="20" t="s">
        <v>10</v>
      </c>
    </row>
    <row r="20" spans="2:71" ht="18.399999999999999" customHeight="1">
      <c r="B20" s="24"/>
      <c r="C20" s="27"/>
      <c r="D20" s="27"/>
      <c r="E20" s="29" t="s">
        <v>34</v>
      </c>
      <c r="F20" s="27"/>
      <c r="G20" s="27"/>
      <c r="H20" s="27"/>
      <c r="I20" s="27"/>
      <c r="J20" s="27"/>
      <c r="K20" s="27"/>
      <c r="L20" s="27"/>
      <c r="M20" s="27"/>
      <c r="N20" s="27"/>
      <c r="O20" s="27"/>
      <c r="P20" s="27"/>
      <c r="Q20" s="27"/>
      <c r="R20" s="27"/>
      <c r="S20" s="27"/>
      <c r="T20" s="27"/>
      <c r="U20" s="27"/>
      <c r="V20" s="27"/>
      <c r="W20" s="27"/>
      <c r="X20" s="27"/>
      <c r="Y20" s="27"/>
      <c r="Z20" s="27"/>
      <c r="AA20" s="27"/>
      <c r="AB20" s="27"/>
      <c r="AC20" s="27"/>
      <c r="AD20" s="27"/>
      <c r="AE20" s="27"/>
      <c r="AF20" s="27"/>
      <c r="AG20" s="27"/>
      <c r="AH20" s="27"/>
      <c r="AI20" s="27"/>
      <c r="AJ20" s="27"/>
      <c r="AK20" s="31" t="s">
        <v>29</v>
      </c>
      <c r="AL20" s="27"/>
      <c r="AM20" s="27"/>
      <c r="AN20" s="29" t="s">
        <v>5</v>
      </c>
      <c r="AO20" s="27"/>
      <c r="AP20" s="27"/>
      <c r="AQ20" s="25"/>
    </row>
    <row r="21" spans="2:71" ht="6.95" customHeight="1">
      <c r="B21" s="24"/>
      <c r="C21" s="27"/>
      <c r="D21" s="27"/>
      <c r="E21" s="27"/>
      <c r="F21" s="27"/>
      <c r="G21" s="27"/>
      <c r="H21" s="27"/>
      <c r="I21" s="27"/>
      <c r="J21" s="27"/>
      <c r="K21" s="27"/>
      <c r="L21" s="27"/>
      <c r="M21" s="27"/>
      <c r="N21" s="27"/>
      <c r="O21" s="27"/>
      <c r="P21" s="27"/>
      <c r="Q21" s="27"/>
      <c r="R21" s="27"/>
      <c r="S21" s="27"/>
      <c r="T21" s="27"/>
      <c r="U21" s="27"/>
      <c r="V21" s="27"/>
      <c r="W21" s="27"/>
      <c r="X21" s="27"/>
      <c r="Y21" s="27"/>
      <c r="Z21" s="27"/>
      <c r="AA21" s="27"/>
      <c r="AB21" s="27"/>
      <c r="AC21" s="27"/>
      <c r="AD21" s="27"/>
      <c r="AE21" s="27"/>
      <c r="AF21" s="27"/>
      <c r="AG21" s="27"/>
      <c r="AH21" s="27"/>
      <c r="AI21" s="27"/>
      <c r="AJ21" s="27"/>
      <c r="AK21" s="27"/>
      <c r="AL21" s="27"/>
      <c r="AM21" s="27"/>
      <c r="AN21" s="27"/>
      <c r="AO21" s="27"/>
      <c r="AP21" s="27"/>
      <c r="AQ21" s="25"/>
    </row>
    <row r="22" spans="2:71" ht="15">
      <c r="B22" s="24"/>
      <c r="C22" s="27"/>
      <c r="D22" s="31" t="s">
        <v>35</v>
      </c>
      <c r="E22" s="27"/>
      <c r="F22" s="27"/>
      <c r="G22" s="27"/>
      <c r="H22" s="27"/>
      <c r="I22" s="27"/>
      <c r="J22" s="27"/>
      <c r="K22" s="27"/>
      <c r="L22" s="27"/>
      <c r="M22" s="27"/>
      <c r="N22" s="27"/>
      <c r="O22" s="27"/>
      <c r="P22" s="27"/>
      <c r="Q22" s="27"/>
      <c r="R22" s="27"/>
      <c r="S22" s="27"/>
      <c r="T22" s="27"/>
      <c r="U22" s="27"/>
      <c r="V22" s="27"/>
      <c r="W22" s="27"/>
      <c r="X22" s="27"/>
      <c r="Y22" s="27"/>
      <c r="Z22" s="27"/>
      <c r="AA22" s="27"/>
      <c r="AB22" s="27"/>
      <c r="AC22" s="27"/>
      <c r="AD22" s="27"/>
      <c r="AE22" s="27"/>
      <c r="AF22" s="27"/>
      <c r="AG22" s="27"/>
      <c r="AH22" s="27"/>
      <c r="AI22" s="27"/>
      <c r="AJ22" s="27"/>
      <c r="AK22" s="27"/>
      <c r="AL22" s="27"/>
      <c r="AM22" s="27"/>
      <c r="AN22" s="27"/>
      <c r="AO22" s="27"/>
      <c r="AP22" s="27"/>
      <c r="AQ22" s="25"/>
    </row>
    <row r="23" spans="2:71" ht="22.5" customHeight="1">
      <c r="B23" s="24"/>
      <c r="C23" s="27"/>
      <c r="D23" s="27"/>
      <c r="E23" s="617" t="s">
        <v>5</v>
      </c>
      <c r="F23" s="617"/>
      <c r="G23" s="617"/>
      <c r="H23" s="617"/>
      <c r="I23" s="617"/>
      <c r="J23" s="617"/>
      <c r="K23" s="617"/>
      <c r="L23" s="617"/>
      <c r="M23" s="617"/>
      <c r="N23" s="617"/>
      <c r="O23" s="617"/>
      <c r="P23" s="617"/>
      <c r="Q23" s="617"/>
      <c r="R23" s="617"/>
      <c r="S23" s="617"/>
      <c r="T23" s="617"/>
      <c r="U23" s="617"/>
      <c r="V23" s="617"/>
      <c r="W23" s="617"/>
      <c r="X23" s="617"/>
      <c r="Y23" s="617"/>
      <c r="Z23" s="617"/>
      <c r="AA23" s="617"/>
      <c r="AB23" s="617"/>
      <c r="AC23" s="617"/>
      <c r="AD23" s="617"/>
      <c r="AE23" s="617"/>
      <c r="AF23" s="617"/>
      <c r="AG23" s="617"/>
      <c r="AH23" s="617"/>
      <c r="AI23" s="617"/>
      <c r="AJ23" s="617"/>
      <c r="AK23" s="617"/>
      <c r="AL23" s="617"/>
      <c r="AM23" s="617"/>
      <c r="AN23" s="617"/>
      <c r="AO23" s="27"/>
      <c r="AP23" s="27"/>
      <c r="AQ23" s="25"/>
    </row>
    <row r="24" spans="2:71" ht="6.95" customHeight="1">
      <c r="B24" s="24"/>
      <c r="C24" s="27"/>
      <c r="D24" s="27"/>
      <c r="E24" s="27"/>
      <c r="F24" s="27"/>
      <c r="G24" s="27"/>
      <c r="H24" s="27"/>
      <c r="I24" s="27"/>
      <c r="J24" s="27"/>
      <c r="K24" s="27"/>
      <c r="L24" s="27"/>
      <c r="M24" s="27"/>
      <c r="N24" s="27"/>
      <c r="O24" s="27"/>
      <c r="P24" s="27"/>
      <c r="Q24" s="27"/>
      <c r="R24" s="27"/>
      <c r="S24" s="27"/>
      <c r="T24" s="27"/>
      <c r="U24" s="27"/>
      <c r="V24" s="27"/>
      <c r="W24" s="27"/>
      <c r="X24" s="27"/>
      <c r="Y24" s="27"/>
      <c r="Z24" s="27"/>
      <c r="AA24" s="27"/>
      <c r="AB24" s="27"/>
      <c r="AC24" s="27"/>
      <c r="AD24" s="27"/>
      <c r="AE24" s="27"/>
      <c r="AF24" s="27"/>
      <c r="AG24" s="27"/>
      <c r="AH24" s="27"/>
      <c r="AI24" s="27"/>
      <c r="AJ24" s="27"/>
      <c r="AK24" s="27"/>
      <c r="AL24" s="27"/>
      <c r="AM24" s="27"/>
      <c r="AN24" s="27"/>
      <c r="AO24" s="27"/>
      <c r="AP24" s="27"/>
      <c r="AQ24" s="25"/>
    </row>
    <row r="25" spans="2:71" ht="6.95" customHeight="1">
      <c r="B25" s="24"/>
      <c r="C25" s="27"/>
      <c r="D25" s="32"/>
      <c r="E25" s="32"/>
      <c r="F25" s="32"/>
      <c r="G25" s="32"/>
      <c r="H25" s="32"/>
      <c r="I25" s="32"/>
      <c r="J25" s="32"/>
      <c r="K25" s="32"/>
      <c r="L25" s="32"/>
      <c r="M25" s="32"/>
      <c r="N25" s="32"/>
      <c r="O25" s="32"/>
      <c r="P25" s="32"/>
      <c r="Q25" s="32"/>
      <c r="R25" s="32"/>
      <c r="S25" s="32"/>
      <c r="T25" s="32"/>
      <c r="U25" s="32"/>
      <c r="V25" s="32"/>
      <c r="W25" s="32"/>
      <c r="X25" s="32"/>
      <c r="Y25" s="32"/>
      <c r="Z25" s="32"/>
      <c r="AA25" s="32"/>
      <c r="AB25" s="32"/>
      <c r="AC25" s="32"/>
      <c r="AD25" s="32"/>
      <c r="AE25" s="32"/>
      <c r="AF25" s="32"/>
      <c r="AG25" s="32"/>
      <c r="AH25" s="32"/>
      <c r="AI25" s="32"/>
      <c r="AJ25" s="32"/>
      <c r="AK25" s="32"/>
      <c r="AL25" s="32"/>
      <c r="AM25" s="32"/>
      <c r="AN25" s="32"/>
      <c r="AO25" s="32"/>
      <c r="AP25" s="27"/>
      <c r="AQ25" s="25"/>
    </row>
    <row r="26" spans="2:71" ht="14.45" customHeight="1">
      <c r="B26" s="24"/>
      <c r="C26" s="27"/>
      <c r="D26" s="33" t="s">
        <v>36</v>
      </c>
      <c r="E26" s="27"/>
      <c r="F26" s="27"/>
      <c r="G26" s="27"/>
      <c r="H26" s="27"/>
      <c r="I26" s="27"/>
      <c r="J26" s="27"/>
      <c r="K26" s="27"/>
      <c r="L26" s="27"/>
      <c r="M26" s="27"/>
      <c r="N26" s="27"/>
      <c r="O26" s="27"/>
      <c r="P26" s="27"/>
      <c r="Q26" s="27"/>
      <c r="R26" s="27"/>
      <c r="S26" s="27"/>
      <c r="T26" s="27"/>
      <c r="U26" s="27"/>
      <c r="V26" s="27"/>
      <c r="W26" s="27"/>
      <c r="X26" s="27"/>
      <c r="Y26" s="27"/>
      <c r="Z26" s="27"/>
      <c r="AA26" s="27"/>
      <c r="AB26" s="27"/>
      <c r="AC26" s="27"/>
      <c r="AD26" s="27"/>
      <c r="AE26" s="27"/>
      <c r="AF26" s="27"/>
      <c r="AG26" s="27"/>
      <c r="AH26" s="27"/>
      <c r="AI26" s="27"/>
      <c r="AJ26" s="27"/>
      <c r="AK26" s="618"/>
      <c r="AL26" s="615"/>
      <c r="AM26" s="615"/>
      <c r="AN26" s="615"/>
      <c r="AO26" s="615"/>
      <c r="AP26" s="27"/>
      <c r="AQ26" s="25"/>
    </row>
    <row r="27" spans="2:71" ht="15">
      <c r="B27" s="24"/>
      <c r="C27" s="27"/>
      <c r="D27" s="27"/>
      <c r="E27" s="31" t="s">
        <v>37</v>
      </c>
      <c r="F27" s="27"/>
      <c r="G27" s="27"/>
      <c r="H27" s="27"/>
      <c r="I27" s="27"/>
      <c r="J27" s="27"/>
      <c r="K27" s="27"/>
      <c r="L27" s="27"/>
      <c r="M27" s="27"/>
      <c r="N27" s="27"/>
      <c r="O27" s="27"/>
      <c r="P27" s="27"/>
      <c r="Q27" s="27"/>
      <c r="R27" s="27"/>
      <c r="S27" s="27"/>
      <c r="T27" s="27"/>
      <c r="U27" s="27"/>
      <c r="V27" s="27"/>
      <c r="W27" s="27"/>
      <c r="X27" s="27"/>
      <c r="Y27" s="27"/>
      <c r="Z27" s="27"/>
      <c r="AA27" s="27"/>
      <c r="AB27" s="27"/>
      <c r="AC27" s="27"/>
      <c r="AD27" s="27"/>
      <c r="AE27" s="27"/>
      <c r="AF27" s="27"/>
      <c r="AG27" s="27"/>
      <c r="AH27" s="27"/>
      <c r="AI27" s="27"/>
      <c r="AJ27" s="27"/>
      <c r="AK27" s="619"/>
      <c r="AL27" s="619"/>
      <c r="AM27" s="619"/>
      <c r="AN27" s="619"/>
      <c r="AO27" s="619"/>
      <c r="AP27" s="27"/>
      <c r="AQ27" s="25"/>
    </row>
    <row r="28" spans="2:71" s="1" customFormat="1" ht="15">
      <c r="B28" s="34"/>
      <c r="C28" s="35"/>
      <c r="D28" s="35"/>
      <c r="E28" s="31" t="s">
        <v>38</v>
      </c>
      <c r="F28" s="35"/>
      <c r="G28" s="35"/>
      <c r="H28" s="35"/>
      <c r="I28" s="35"/>
      <c r="J28" s="35"/>
      <c r="K28" s="35"/>
      <c r="L28" s="35"/>
      <c r="M28" s="35"/>
      <c r="N28" s="35"/>
      <c r="O28" s="35"/>
      <c r="P28" s="35"/>
      <c r="Q28" s="35"/>
      <c r="R28" s="35"/>
      <c r="S28" s="35"/>
      <c r="T28" s="35"/>
      <c r="U28" s="35"/>
      <c r="V28" s="35"/>
      <c r="W28" s="35"/>
      <c r="X28" s="35"/>
      <c r="Y28" s="35"/>
      <c r="Z28" s="35"/>
      <c r="AA28" s="35"/>
      <c r="AB28" s="35"/>
      <c r="AC28" s="35"/>
      <c r="AD28" s="35"/>
      <c r="AE28" s="35"/>
      <c r="AF28" s="35"/>
      <c r="AG28" s="35"/>
      <c r="AH28" s="35"/>
      <c r="AI28" s="35"/>
      <c r="AJ28" s="35"/>
      <c r="AK28" s="619"/>
      <c r="AL28" s="619"/>
      <c r="AM28" s="619"/>
      <c r="AN28" s="619"/>
      <c r="AO28" s="619"/>
      <c r="AP28" s="35"/>
      <c r="AQ28" s="36"/>
    </row>
    <row r="29" spans="2:71" s="1" customFormat="1" ht="14.45" customHeight="1">
      <c r="B29" s="34"/>
      <c r="C29" s="35"/>
      <c r="D29" s="33" t="s">
        <v>39</v>
      </c>
      <c r="E29" s="35"/>
      <c r="F29" s="35"/>
      <c r="G29" s="35"/>
      <c r="H29" s="35"/>
      <c r="I29" s="35"/>
      <c r="J29" s="35"/>
      <c r="K29" s="35"/>
      <c r="L29" s="35"/>
      <c r="M29" s="35"/>
      <c r="N29" s="35"/>
      <c r="O29" s="35"/>
      <c r="P29" s="35"/>
      <c r="Q29" s="35"/>
      <c r="R29" s="35"/>
      <c r="S29" s="35"/>
      <c r="T29" s="35"/>
      <c r="U29" s="35"/>
      <c r="V29" s="35"/>
      <c r="W29" s="35"/>
      <c r="X29" s="35"/>
      <c r="Y29" s="35"/>
      <c r="Z29" s="35"/>
      <c r="AA29" s="35"/>
      <c r="AB29" s="35"/>
      <c r="AC29" s="35"/>
      <c r="AD29" s="35"/>
      <c r="AE29" s="35"/>
      <c r="AF29" s="35"/>
      <c r="AG29" s="35"/>
      <c r="AH29" s="35"/>
      <c r="AI29" s="35"/>
      <c r="AJ29" s="35"/>
      <c r="AK29" s="618"/>
      <c r="AL29" s="618"/>
      <c r="AM29" s="618"/>
      <c r="AN29" s="618"/>
      <c r="AO29" s="618"/>
      <c r="AP29" s="35"/>
      <c r="AQ29" s="36"/>
    </row>
    <row r="30" spans="2:71" s="1" customFormat="1" ht="6.95" customHeight="1">
      <c r="B30" s="34"/>
      <c r="C30" s="35"/>
      <c r="D30" s="35"/>
      <c r="E30" s="35"/>
      <c r="F30" s="35"/>
      <c r="G30" s="35"/>
      <c r="H30" s="35"/>
      <c r="I30" s="35"/>
      <c r="J30" s="35"/>
      <c r="K30" s="35"/>
      <c r="L30" s="35"/>
      <c r="M30" s="35"/>
      <c r="N30" s="35"/>
      <c r="O30" s="35"/>
      <c r="P30" s="35"/>
      <c r="Q30" s="35"/>
      <c r="R30" s="35"/>
      <c r="S30" s="35"/>
      <c r="T30" s="35"/>
      <c r="U30" s="35"/>
      <c r="V30" s="35"/>
      <c r="W30" s="35"/>
      <c r="X30" s="35"/>
      <c r="Y30" s="35"/>
      <c r="Z30" s="35"/>
      <c r="AA30" s="35"/>
      <c r="AB30" s="35"/>
      <c r="AC30" s="35"/>
      <c r="AD30" s="35"/>
      <c r="AE30" s="35"/>
      <c r="AF30" s="35"/>
      <c r="AG30" s="35"/>
      <c r="AH30" s="35"/>
      <c r="AI30" s="35"/>
      <c r="AJ30" s="35"/>
      <c r="AK30" s="35"/>
      <c r="AL30" s="35"/>
      <c r="AM30" s="35"/>
      <c r="AN30" s="35"/>
      <c r="AO30" s="35"/>
      <c r="AP30" s="35"/>
      <c r="AQ30" s="36"/>
    </row>
    <row r="31" spans="2:71" s="1" customFormat="1" ht="25.9" customHeight="1">
      <c r="B31" s="34"/>
      <c r="C31" s="35"/>
      <c r="D31" s="37" t="s">
        <v>40</v>
      </c>
      <c r="E31" s="38"/>
      <c r="F31" s="38"/>
      <c r="G31" s="38"/>
      <c r="H31" s="38"/>
      <c r="I31" s="38"/>
      <c r="J31" s="38"/>
      <c r="K31" s="38"/>
      <c r="L31" s="38"/>
      <c r="M31" s="38"/>
      <c r="N31" s="38"/>
      <c r="O31" s="38"/>
      <c r="P31" s="38"/>
      <c r="Q31" s="38"/>
      <c r="R31" s="38"/>
      <c r="S31" s="38"/>
      <c r="T31" s="38"/>
      <c r="U31" s="38"/>
      <c r="V31" s="38"/>
      <c r="W31" s="38"/>
      <c r="X31" s="38"/>
      <c r="Y31" s="38"/>
      <c r="Z31" s="38"/>
      <c r="AA31" s="38"/>
      <c r="AB31" s="38"/>
      <c r="AC31" s="38"/>
      <c r="AD31" s="38"/>
      <c r="AE31" s="38"/>
      <c r="AF31" s="38"/>
      <c r="AG31" s="38"/>
      <c r="AH31" s="38"/>
      <c r="AI31" s="38"/>
      <c r="AJ31" s="38"/>
      <c r="AK31" s="620">
        <f>SUM(AG96)</f>
        <v>0</v>
      </c>
      <c r="AL31" s="621"/>
      <c r="AM31" s="621"/>
      <c r="AN31" s="621"/>
      <c r="AO31" s="621"/>
      <c r="AP31" s="35"/>
      <c r="AQ31" s="36"/>
    </row>
    <row r="32" spans="2:71" s="1" customFormat="1" ht="6.95" customHeight="1">
      <c r="B32" s="34"/>
      <c r="C32" s="35"/>
      <c r="D32" s="35"/>
      <c r="E32" s="35"/>
      <c r="F32" s="35"/>
      <c r="G32" s="35"/>
      <c r="H32" s="35"/>
      <c r="I32" s="35"/>
      <c r="J32" s="35"/>
      <c r="K32" s="35"/>
      <c r="L32" s="35"/>
      <c r="M32" s="35"/>
      <c r="N32" s="35"/>
      <c r="O32" s="35"/>
      <c r="P32" s="35"/>
      <c r="Q32" s="35"/>
      <c r="R32" s="35"/>
      <c r="S32" s="35"/>
      <c r="T32" s="35"/>
      <c r="U32" s="35"/>
      <c r="V32" s="35"/>
      <c r="W32" s="35"/>
      <c r="X32" s="35"/>
      <c r="Y32" s="35"/>
      <c r="Z32" s="35"/>
      <c r="AA32" s="35"/>
      <c r="AB32" s="35"/>
      <c r="AC32" s="35"/>
      <c r="AD32" s="35"/>
      <c r="AE32" s="35"/>
      <c r="AF32" s="35"/>
      <c r="AG32" s="35"/>
      <c r="AH32" s="35"/>
      <c r="AI32" s="35"/>
      <c r="AJ32" s="35"/>
      <c r="AK32" s="35"/>
      <c r="AL32" s="35"/>
      <c r="AM32" s="35"/>
      <c r="AN32" s="35"/>
      <c r="AO32" s="35"/>
      <c r="AP32" s="35"/>
      <c r="AQ32" s="36"/>
    </row>
    <row r="33" spans="2:43" s="2" customFormat="1" ht="14.45" customHeight="1">
      <c r="B33" s="39"/>
      <c r="C33" s="40"/>
      <c r="D33" s="41" t="s">
        <v>41</v>
      </c>
      <c r="E33" s="40"/>
      <c r="F33" s="41" t="s">
        <v>42</v>
      </c>
      <c r="G33" s="40"/>
      <c r="H33" s="40"/>
      <c r="I33" s="40"/>
      <c r="J33" s="40"/>
      <c r="K33" s="40"/>
      <c r="L33" s="622">
        <v>0.21</v>
      </c>
      <c r="M33" s="623"/>
      <c r="N33" s="623"/>
      <c r="O33" s="623"/>
      <c r="P33" s="40"/>
      <c r="Q33" s="40"/>
      <c r="R33" s="40"/>
      <c r="S33" s="40"/>
      <c r="T33" s="42" t="s">
        <v>43</v>
      </c>
      <c r="U33" s="40"/>
      <c r="V33" s="40"/>
      <c r="W33" s="624">
        <f>SUM(AK31)</f>
        <v>0</v>
      </c>
      <c r="X33" s="623"/>
      <c r="Y33" s="623"/>
      <c r="Z33" s="623"/>
      <c r="AA33" s="623"/>
      <c r="AB33" s="623"/>
      <c r="AC33" s="623"/>
      <c r="AD33" s="623"/>
      <c r="AE33" s="623"/>
      <c r="AF33" s="40"/>
      <c r="AG33" s="40"/>
      <c r="AH33" s="40"/>
      <c r="AI33" s="40"/>
      <c r="AJ33" s="40"/>
      <c r="AK33" s="624">
        <f>W33*0.21</f>
        <v>0</v>
      </c>
      <c r="AL33" s="623"/>
      <c r="AM33" s="623"/>
      <c r="AN33" s="623"/>
      <c r="AO33" s="623"/>
      <c r="AP33" s="40"/>
      <c r="AQ33" s="43"/>
    </row>
    <row r="34" spans="2:43" s="2" customFormat="1" ht="14.45" customHeight="1">
      <c r="B34" s="39"/>
      <c r="C34" s="40"/>
      <c r="D34" s="40"/>
      <c r="E34" s="40"/>
      <c r="F34" s="41" t="s">
        <v>44</v>
      </c>
      <c r="G34" s="40"/>
      <c r="H34" s="40"/>
      <c r="I34" s="40"/>
      <c r="J34" s="40"/>
      <c r="K34" s="40"/>
      <c r="L34" s="622">
        <v>0.15</v>
      </c>
      <c r="M34" s="623"/>
      <c r="N34" s="623"/>
      <c r="O34" s="623"/>
      <c r="P34" s="40"/>
      <c r="Q34" s="40"/>
      <c r="R34" s="40"/>
      <c r="S34" s="40"/>
      <c r="T34" s="42" t="s">
        <v>43</v>
      </c>
      <c r="U34" s="40"/>
      <c r="V34" s="40"/>
      <c r="W34" s="624">
        <v>0</v>
      </c>
      <c r="X34" s="623"/>
      <c r="Y34" s="623"/>
      <c r="Z34" s="623"/>
      <c r="AA34" s="623"/>
      <c r="AB34" s="623"/>
      <c r="AC34" s="623"/>
      <c r="AD34" s="623"/>
      <c r="AE34" s="623"/>
      <c r="AF34" s="40"/>
      <c r="AG34" s="40"/>
      <c r="AH34" s="40"/>
      <c r="AI34" s="40"/>
      <c r="AJ34" s="40"/>
      <c r="AK34" s="624">
        <v>0</v>
      </c>
      <c r="AL34" s="623"/>
      <c r="AM34" s="623"/>
      <c r="AN34" s="623"/>
      <c r="AO34" s="623"/>
      <c r="AP34" s="40"/>
      <c r="AQ34" s="43"/>
    </row>
    <row r="35" spans="2:43" s="2" customFormat="1" ht="14.45" hidden="1" customHeight="1">
      <c r="B35" s="39"/>
      <c r="C35" s="40"/>
      <c r="D35" s="40"/>
      <c r="E35" s="40"/>
      <c r="F35" s="41" t="s">
        <v>45</v>
      </c>
      <c r="G35" s="40"/>
      <c r="H35" s="40"/>
      <c r="I35" s="40"/>
      <c r="J35" s="40"/>
      <c r="K35" s="40"/>
      <c r="L35" s="622">
        <v>0.21</v>
      </c>
      <c r="M35" s="623"/>
      <c r="N35" s="623"/>
      <c r="O35" s="623"/>
      <c r="P35" s="40"/>
      <c r="Q35" s="40"/>
      <c r="R35" s="40"/>
      <c r="S35" s="40"/>
      <c r="T35" s="42" t="s">
        <v>43</v>
      </c>
      <c r="U35" s="40"/>
      <c r="V35" s="40"/>
      <c r="W35" s="624" t="e">
        <f>ROUND(BD87+SUM(CF95),2)</f>
        <v>#REF!</v>
      </c>
      <c r="X35" s="623"/>
      <c r="Y35" s="623"/>
      <c r="Z35" s="623"/>
      <c r="AA35" s="623"/>
      <c r="AB35" s="623"/>
      <c r="AC35" s="623"/>
      <c r="AD35" s="623"/>
      <c r="AE35" s="623"/>
      <c r="AF35" s="40"/>
      <c r="AG35" s="40"/>
      <c r="AH35" s="40"/>
      <c r="AI35" s="40"/>
      <c r="AJ35" s="40"/>
      <c r="AK35" s="624">
        <v>0</v>
      </c>
      <c r="AL35" s="623"/>
      <c r="AM35" s="623"/>
      <c r="AN35" s="623"/>
      <c r="AO35" s="623"/>
      <c r="AP35" s="40"/>
      <c r="AQ35" s="43"/>
    </row>
    <row r="36" spans="2:43" s="2" customFormat="1" ht="14.45" hidden="1" customHeight="1">
      <c r="B36" s="39"/>
      <c r="C36" s="40"/>
      <c r="D36" s="40"/>
      <c r="E36" s="40"/>
      <c r="F36" s="41" t="s">
        <v>46</v>
      </c>
      <c r="G36" s="40"/>
      <c r="H36" s="40"/>
      <c r="I36" s="40"/>
      <c r="J36" s="40"/>
      <c r="K36" s="40"/>
      <c r="L36" s="622">
        <v>0.15</v>
      </c>
      <c r="M36" s="623"/>
      <c r="N36" s="623"/>
      <c r="O36" s="623"/>
      <c r="P36" s="40"/>
      <c r="Q36" s="40"/>
      <c r="R36" s="40"/>
      <c r="S36" s="40"/>
      <c r="T36" s="42" t="s">
        <v>43</v>
      </c>
      <c r="U36" s="40"/>
      <c r="V36" s="40"/>
      <c r="W36" s="624" t="e">
        <f>ROUND(BE87+SUM(CG95),2)</f>
        <v>#REF!</v>
      </c>
      <c r="X36" s="623"/>
      <c r="Y36" s="623"/>
      <c r="Z36" s="623"/>
      <c r="AA36" s="623"/>
      <c r="AB36" s="623"/>
      <c r="AC36" s="623"/>
      <c r="AD36" s="623"/>
      <c r="AE36" s="623"/>
      <c r="AF36" s="40"/>
      <c r="AG36" s="40"/>
      <c r="AH36" s="40"/>
      <c r="AI36" s="40"/>
      <c r="AJ36" s="40"/>
      <c r="AK36" s="624">
        <v>0</v>
      </c>
      <c r="AL36" s="623"/>
      <c r="AM36" s="623"/>
      <c r="AN36" s="623"/>
      <c r="AO36" s="623"/>
      <c r="AP36" s="40"/>
      <c r="AQ36" s="43"/>
    </row>
    <row r="37" spans="2:43" s="2" customFormat="1" ht="14.45" hidden="1" customHeight="1">
      <c r="B37" s="39"/>
      <c r="C37" s="40"/>
      <c r="D37" s="40"/>
      <c r="E37" s="40"/>
      <c r="F37" s="41" t="s">
        <v>47</v>
      </c>
      <c r="G37" s="40"/>
      <c r="H37" s="40"/>
      <c r="I37" s="40"/>
      <c r="J37" s="40"/>
      <c r="K37" s="40"/>
      <c r="L37" s="622">
        <v>0</v>
      </c>
      <c r="M37" s="623"/>
      <c r="N37" s="623"/>
      <c r="O37" s="623"/>
      <c r="P37" s="40"/>
      <c r="Q37" s="40"/>
      <c r="R37" s="40"/>
      <c r="S37" s="40"/>
      <c r="T37" s="42" t="s">
        <v>43</v>
      </c>
      <c r="U37" s="40"/>
      <c r="V37" s="40"/>
      <c r="W37" s="624" t="e">
        <f>ROUND(BF87+SUM(CH95),2)</f>
        <v>#REF!</v>
      </c>
      <c r="X37" s="623"/>
      <c r="Y37" s="623"/>
      <c r="Z37" s="623"/>
      <c r="AA37" s="623"/>
      <c r="AB37" s="623"/>
      <c r="AC37" s="623"/>
      <c r="AD37" s="623"/>
      <c r="AE37" s="623"/>
      <c r="AF37" s="40"/>
      <c r="AG37" s="40"/>
      <c r="AH37" s="40"/>
      <c r="AI37" s="40"/>
      <c r="AJ37" s="40"/>
      <c r="AK37" s="624">
        <v>0</v>
      </c>
      <c r="AL37" s="623"/>
      <c r="AM37" s="623"/>
      <c r="AN37" s="623"/>
      <c r="AO37" s="623"/>
      <c r="AP37" s="40"/>
      <c r="AQ37" s="43"/>
    </row>
    <row r="38" spans="2:43" s="1" customFormat="1" ht="6.95" customHeight="1">
      <c r="B38" s="34"/>
      <c r="C38" s="35"/>
      <c r="D38" s="35"/>
      <c r="E38" s="35"/>
      <c r="F38" s="35"/>
      <c r="G38" s="35"/>
      <c r="H38" s="35"/>
      <c r="I38" s="35"/>
      <c r="J38" s="35"/>
      <c r="K38" s="35"/>
      <c r="L38" s="35"/>
      <c r="M38" s="35"/>
      <c r="N38" s="35"/>
      <c r="O38" s="35"/>
      <c r="P38" s="35"/>
      <c r="Q38" s="35"/>
      <c r="R38" s="35"/>
      <c r="S38" s="35"/>
      <c r="T38" s="35"/>
      <c r="U38" s="35"/>
      <c r="V38" s="35"/>
      <c r="W38" s="35"/>
      <c r="X38" s="35"/>
      <c r="Y38" s="35"/>
      <c r="Z38" s="35"/>
      <c r="AA38" s="35"/>
      <c r="AB38" s="35"/>
      <c r="AC38" s="35"/>
      <c r="AD38" s="35"/>
      <c r="AE38" s="35"/>
      <c r="AF38" s="35"/>
      <c r="AG38" s="35"/>
      <c r="AH38" s="35"/>
      <c r="AI38" s="35"/>
      <c r="AJ38" s="35"/>
      <c r="AK38" s="35"/>
      <c r="AL38" s="35"/>
      <c r="AM38" s="35"/>
      <c r="AN38" s="35"/>
      <c r="AO38" s="35"/>
      <c r="AP38" s="35"/>
      <c r="AQ38" s="36"/>
    </row>
    <row r="39" spans="2:43" s="1" customFormat="1" ht="25.9" customHeight="1">
      <c r="B39" s="34"/>
      <c r="C39" s="44"/>
      <c r="D39" s="45" t="s">
        <v>48</v>
      </c>
      <c r="E39" s="46"/>
      <c r="F39" s="46"/>
      <c r="G39" s="46"/>
      <c r="H39" s="46"/>
      <c r="I39" s="46"/>
      <c r="J39" s="46"/>
      <c r="K39" s="46"/>
      <c r="L39" s="46"/>
      <c r="M39" s="46"/>
      <c r="N39" s="46"/>
      <c r="O39" s="46"/>
      <c r="P39" s="46"/>
      <c r="Q39" s="46"/>
      <c r="R39" s="46"/>
      <c r="S39" s="46"/>
      <c r="T39" s="47" t="s">
        <v>49</v>
      </c>
      <c r="U39" s="46"/>
      <c r="V39" s="46"/>
      <c r="W39" s="46"/>
      <c r="X39" s="641" t="s">
        <v>50</v>
      </c>
      <c r="Y39" s="642"/>
      <c r="Z39" s="642"/>
      <c r="AA39" s="642"/>
      <c r="AB39" s="642"/>
      <c r="AC39" s="46"/>
      <c r="AD39" s="46"/>
      <c r="AE39" s="46"/>
      <c r="AF39" s="46"/>
      <c r="AG39" s="46"/>
      <c r="AH39" s="46"/>
      <c r="AI39" s="46"/>
      <c r="AJ39" s="46"/>
      <c r="AK39" s="643">
        <f>SUM(W33:AO34)</f>
        <v>0</v>
      </c>
      <c r="AL39" s="642"/>
      <c r="AM39" s="642"/>
      <c r="AN39" s="642"/>
      <c r="AO39" s="644"/>
      <c r="AP39" s="44"/>
      <c r="AQ39" s="36"/>
    </row>
    <row r="40" spans="2:43" s="1" customFormat="1" ht="14.45" customHeight="1">
      <c r="B40" s="34"/>
      <c r="C40" s="35"/>
      <c r="D40" s="35"/>
      <c r="E40" s="35"/>
      <c r="F40" s="35"/>
      <c r="G40" s="35"/>
      <c r="H40" s="35"/>
      <c r="I40" s="35"/>
      <c r="J40" s="35"/>
      <c r="K40" s="35"/>
      <c r="L40" s="35"/>
      <c r="M40" s="35"/>
      <c r="N40" s="35"/>
      <c r="O40" s="35"/>
      <c r="P40" s="35"/>
      <c r="Q40" s="35"/>
      <c r="R40" s="35"/>
      <c r="S40" s="35"/>
      <c r="T40" s="35"/>
      <c r="U40" s="35"/>
      <c r="V40" s="35"/>
      <c r="W40" s="35"/>
      <c r="X40" s="35"/>
      <c r="Y40" s="35"/>
      <c r="Z40" s="35"/>
      <c r="AA40" s="35"/>
      <c r="AB40" s="35"/>
      <c r="AC40" s="35"/>
      <c r="AD40" s="35"/>
      <c r="AE40" s="35"/>
      <c r="AF40" s="35"/>
      <c r="AG40" s="35"/>
      <c r="AH40" s="35"/>
      <c r="AI40" s="35"/>
      <c r="AJ40" s="35"/>
      <c r="AK40" s="35"/>
      <c r="AL40" s="35"/>
      <c r="AM40" s="35"/>
      <c r="AN40" s="35"/>
      <c r="AO40" s="35"/>
      <c r="AP40" s="35"/>
      <c r="AQ40" s="36"/>
    </row>
    <row r="41" spans="2:43">
      <c r="B41" s="24"/>
      <c r="C41" s="27"/>
      <c r="D41" s="27"/>
      <c r="E41" s="27"/>
      <c r="F41" s="27"/>
      <c r="G41" s="27"/>
      <c r="H41" s="27"/>
      <c r="I41" s="27"/>
      <c r="J41" s="27"/>
      <c r="K41" s="27"/>
      <c r="L41" s="27"/>
      <c r="M41" s="27"/>
      <c r="N41" s="27"/>
      <c r="O41" s="27"/>
      <c r="P41" s="27"/>
      <c r="Q41" s="27"/>
      <c r="R41" s="27"/>
      <c r="S41" s="27"/>
      <c r="T41" s="27"/>
      <c r="U41" s="27"/>
      <c r="V41" s="27"/>
      <c r="W41" s="27"/>
      <c r="X41" s="27"/>
      <c r="Y41" s="27"/>
      <c r="Z41" s="27"/>
      <c r="AA41" s="27"/>
      <c r="AB41" s="27"/>
      <c r="AC41" s="27"/>
      <c r="AD41" s="27"/>
      <c r="AE41" s="27"/>
      <c r="AF41" s="27"/>
      <c r="AG41" s="27"/>
      <c r="AH41" s="27"/>
      <c r="AI41" s="27"/>
      <c r="AJ41" s="27"/>
      <c r="AK41" s="27"/>
      <c r="AL41" s="27"/>
      <c r="AM41" s="27"/>
      <c r="AN41" s="27"/>
      <c r="AO41" s="27"/>
      <c r="AP41" s="27"/>
      <c r="AQ41" s="25"/>
    </row>
    <row r="42" spans="2:43">
      <c r="B42" s="24"/>
      <c r="C42" s="27"/>
      <c r="D42" s="27"/>
      <c r="E42" s="27"/>
      <c r="F42" s="27"/>
      <c r="G42" s="27"/>
      <c r="H42" s="27"/>
      <c r="I42" s="27"/>
      <c r="J42" s="27"/>
      <c r="K42" s="27"/>
      <c r="L42" s="27"/>
      <c r="M42" s="27"/>
      <c r="N42" s="27"/>
      <c r="O42" s="27"/>
      <c r="P42" s="27"/>
      <c r="Q42" s="27"/>
      <c r="R42" s="27"/>
      <c r="S42" s="27"/>
      <c r="T42" s="27"/>
      <c r="U42" s="27"/>
      <c r="V42" s="27"/>
      <c r="W42" s="27"/>
      <c r="X42" s="27"/>
      <c r="Y42" s="27"/>
      <c r="Z42" s="27"/>
      <c r="AA42" s="27"/>
      <c r="AB42" s="27"/>
      <c r="AC42" s="27"/>
      <c r="AD42" s="27"/>
      <c r="AE42" s="27"/>
      <c r="AF42" s="27"/>
      <c r="AG42" s="27"/>
      <c r="AH42" s="27"/>
      <c r="AI42" s="27"/>
      <c r="AJ42" s="27"/>
      <c r="AK42" s="27"/>
      <c r="AL42" s="27"/>
      <c r="AM42" s="27"/>
      <c r="AN42" s="27"/>
      <c r="AO42" s="27"/>
      <c r="AP42" s="27"/>
      <c r="AQ42" s="25"/>
    </row>
    <row r="43" spans="2:43">
      <c r="B43" s="24"/>
      <c r="C43" s="27"/>
      <c r="D43" s="27"/>
      <c r="E43" s="27"/>
      <c r="F43" s="27"/>
      <c r="G43" s="27"/>
      <c r="H43" s="27"/>
      <c r="I43" s="27"/>
      <c r="J43" s="27"/>
      <c r="K43" s="27"/>
      <c r="L43" s="27"/>
      <c r="M43" s="27"/>
      <c r="N43" s="27"/>
      <c r="O43" s="27"/>
      <c r="P43" s="27"/>
      <c r="Q43" s="27"/>
      <c r="R43" s="27"/>
      <c r="S43" s="27"/>
      <c r="T43" s="27"/>
      <c r="U43" s="27"/>
      <c r="V43" s="27"/>
      <c r="W43" s="27"/>
      <c r="X43" s="27"/>
      <c r="Y43" s="27"/>
      <c r="Z43" s="27"/>
      <c r="AA43" s="27"/>
      <c r="AB43" s="27"/>
      <c r="AC43" s="27"/>
      <c r="AD43" s="27"/>
      <c r="AE43" s="27"/>
      <c r="AF43" s="27"/>
      <c r="AG43" s="27"/>
      <c r="AH43" s="27"/>
      <c r="AI43" s="27"/>
      <c r="AJ43" s="27"/>
      <c r="AK43" s="27"/>
      <c r="AL43" s="27"/>
      <c r="AM43" s="27"/>
      <c r="AN43" s="27"/>
      <c r="AO43" s="27"/>
      <c r="AP43" s="27"/>
      <c r="AQ43" s="25"/>
    </row>
    <row r="44" spans="2:43">
      <c r="B44" s="24"/>
      <c r="C44" s="27"/>
      <c r="D44" s="27"/>
      <c r="E44" s="27"/>
      <c r="F44" s="27"/>
      <c r="G44" s="27"/>
      <c r="H44" s="27"/>
      <c r="I44" s="27"/>
      <c r="J44" s="27"/>
      <c r="K44" s="27"/>
      <c r="L44" s="27"/>
      <c r="M44" s="27"/>
      <c r="N44" s="27"/>
      <c r="O44" s="27"/>
      <c r="P44" s="27"/>
      <c r="Q44" s="27"/>
      <c r="R44" s="27"/>
      <c r="S44" s="27"/>
      <c r="T44" s="27"/>
      <c r="U44" s="27"/>
      <c r="V44" s="27"/>
      <c r="W44" s="27"/>
      <c r="X44" s="27"/>
      <c r="Y44" s="27"/>
      <c r="Z44" s="27"/>
      <c r="AA44" s="27"/>
      <c r="AB44" s="27"/>
      <c r="AC44" s="27"/>
      <c r="AD44" s="27"/>
      <c r="AE44" s="27"/>
      <c r="AF44" s="27"/>
      <c r="AG44" s="27"/>
      <c r="AH44" s="27"/>
      <c r="AI44" s="27"/>
      <c r="AJ44" s="27"/>
      <c r="AK44" s="27"/>
      <c r="AL44" s="27"/>
      <c r="AM44" s="27"/>
      <c r="AN44" s="27"/>
      <c r="AO44" s="27"/>
      <c r="AP44" s="27"/>
      <c r="AQ44" s="25"/>
    </row>
    <row r="45" spans="2:43">
      <c r="B45" s="24"/>
      <c r="C45" s="27"/>
      <c r="D45" s="27"/>
      <c r="E45" s="27"/>
      <c r="F45" s="27"/>
      <c r="G45" s="27"/>
      <c r="H45" s="27"/>
      <c r="I45" s="27"/>
      <c r="J45" s="27"/>
      <c r="K45" s="27"/>
      <c r="L45" s="27"/>
      <c r="M45" s="27"/>
      <c r="N45" s="27"/>
      <c r="O45" s="27"/>
      <c r="P45" s="27"/>
      <c r="Q45" s="27"/>
      <c r="R45" s="27"/>
      <c r="S45" s="27"/>
      <c r="T45" s="27"/>
      <c r="U45" s="27"/>
      <c r="V45" s="27"/>
      <c r="W45" s="27"/>
      <c r="X45" s="27"/>
      <c r="Y45" s="27"/>
      <c r="Z45" s="27"/>
      <c r="AA45" s="27"/>
      <c r="AB45" s="27"/>
      <c r="AC45" s="27"/>
      <c r="AD45" s="27"/>
      <c r="AE45" s="27"/>
      <c r="AF45" s="27"/>
      <c r="AG45" s="27"/>
      <c r="AH45" s="27"/>
      <c r="AI45" s="27"/>
      <c r="AJ45" s="27"/>
      <c r="AK45" s="27"/>
      <c r="AL45" s="27"/>
      <c r="AM45" s="27"/>
      <c r="AN45" s="27"/>
      <c r="AO45" s="27"/>
      <c r="AP45" s="27"/>
      <c r="AQ45" s="25"/>
    </row>
    <row r="46" spans="2:43">
      <c r="B46" s="24"/>
      <c r="C46" s="27"/>
      <c r="D46" s="27"/>
      <c r="E46" s="27"/>
      <c r="F46" s="27"/>
      <c r="G46" s="27"/>
      <c r="H46" s="27"/>
      <c r="I46" s="27"/>
      <c r="J46" s="27"/>
      <c r="K46" s="27"/>
      <c r="L46" s="27"/>
      <c r="M46" s="27"/>
      <c r="N46" s="27"/>
      <c r="O46" s="27"/>
      <c r="P46" s="27"/>
      <c r="Q46" s="27"/>
      <c r="R46" s="27"/>
      <c r="S46" s="27"/>
      <c r="T46" s="27"/>
      <c r="U46" s="27"/>
      <c r="V46" s="27"/>
      <c r="W46" s="27"/>
      <c r="X46" s="27"/>
      <c r="Y46" s="27"/>
      <c r="Z46" s="27"/>
      <c r="AA46" s="27"/>
      <c r="AB46" s="27"/>
      <c r="AC46" s="27"/>
      <c r="AD46" s="27"/>
      <c r="AE46" s="27"/>
      <c r="AF46" s="27"/>
      <c r="AG46" s="27"/>
      <c r="AH46" s="27"/>
      <c r="AI46" s="27"/>
      <c r="AJ46" s="27"/>
      <c r="AK46" s="27"/>
      <c r="AL46" s="27"/>
      <c r="AM46" s="27"/>
      <c r="AN46" s="27"/>
      <c r="AO46" s="27"/>
      <c r="AP46" s="27"/>
      <c r="AQ46" s="25"/>
    </row>
    <row r="47" spans="2:43">
      <c r="B47" s="24"/>
      <c r="C47" s="27"/>
      <c r="D47" s="27"/>
      <c r="E47" s="27"/>
      <c r="F47" s="27"/>
      <c r="G47" s="27"/>
      <c r="H47" s="27"/>
      <c r="I47" s="27"/>
      <c r="J47" s="27"/>
      <c r="K47" s="27"/>
      <c r="L47" s="27"/>
      <c r="M47" s="27"/>
      <c r="N47" s="27"/>
      <c r="O47" s="27"/>
      <c r="P47" s="27"/>
      <c r="Q47" s="27"/>
      <c r="R47" s="27"/>
      <c r="S47" s="27"/>
      <c r="T47" s="27"/>
      <c r="U47" s="27"/>
      <c r="V47" s="27"/>
      <c r="W47" s="27"/>
      <c r="X47" s="27"/>
      <c r="Y47" s="27"/>
      <c r="Z47" s="27"/>
      <c r="AA47" s="27"/>
      <c r="AB47" s="27"/>
      <c r="AC47" s="27"/>
      <c r="AD47" s="27"/>
      <c r="AE47" s="27"/>
      <c r="AF47" s="27"/>
      <c r="AG47" s="27"/>
      <c r="AH47" s="27"/>
      <c r="AI47" s="27"/>
      <c r="AJ47" s="27"/>
      <c r="AK47" s="27"/>
      <c r="AL47" s="27"/>
      <c r="AM47" s="27"/>
      <c r="AN47" s="27"/>
      <c r="AO47" s="27"/>
      <c r="AP47" s="27"/>
      <c r="AQ47" s="25"/>
    </row>
    <row r="48" spans="2:43">
      <c r="B48" s="24"/>
      <c r="C48" s="27"/>
      <c r="D48" s="27"/>
      <c r="E48" s="27"/>
      <c r="F48" s="27"/>
      <c r="G48" s="27"/>
      <c r="H48" s="27"/>
      <c r="I48" s="27"/>
      <c r="J48" s="27"/>
      <c r="K48" s="27"/>
      <c r="L48" s="27"/>
      <c r="M48" s="27"/>
      <c r="N48" s="27"/>
      <c r="O48" s="27"/>
      <c r="P48" s="27"/>
      <c r="Q48" s="27"/>
      <c r="R48" s="27"/>
      <c r="S48" s="27"/>
      <c r="T48" s="27"/>
      <c r="U48" s="27"/>
      <c r="V48" s="27"/>
      <c r="W48" s="27"/>
      <c r="X48" s="27"/>
      <c r="Y48" s="27"/>
      <c r="Z48" s="27"/>
      <c r="AA48" s="27"/>
      <c r="AB48" s="27"/>
      <c r="AC48" s="27"/>
      <c r="AD48" s="27"/>
      <c r="AE48" s="27"/>
      <c r="AF48" s="27"/>
      <c r="AG48" s="27"/>
      <c r="AH48" s="27"/>
      <c r="AI48" s="27"/>
      <c r="AJ48" s="27"/>
      <c r="AK48" s="27"/>
      <c r="AL48" s="27"/>
      <c r="AM48" s="27"/>
      <c r="AN48" s="27"/>
      <c r="AO48" s="27"/>
      <c r="AP48" s="27"/>
      <c r="AQ48" s="25"/>
    </row>
    <row r="49" spans="2:43" s="1" customFormat="1" ht="15">
      <c r="B49" s="34"/>
      <c r="C49" s="35"/>
      <c r="D49" s="48" t="s">
        <v>51</v>
      </c>
      <c r="E49" s="49"/>
      <c r="F49" s="49"/>
      <c r="G49" s="49"/>
      <c r="H49" s="49"/>
      <c r="I49" s="49"/>
      <c r="J49" s="49"/>
      <c r="K49" s="49"/>
      <c r="L49" s="49"/>
      <c r="M49" s="49"/>
      <c r="N49" s="49"/>
      <c r="O49" s="49"/>
      <c r="P49" s="49"/>
      <c r="Q49" s="49"/>
      <c r="R49" s="49"/>
      <c r="S49" s="49"/>
      <c r="T49" s="49"/>
      <c r="U49" s="49"/>
      <c r="V49" s="49"/>
      <c r="W49" s="49"/>
      <c r="X49" s="49"/>
      <c r="Y49" s="49"/>
      <c r="Z49" s="50"/>
      <c r="AA49" s="35"/>
      <c r="AB49" s="35"/>
      <c r="AC49" s="48" t="s">
        <v>52</v>
      </c>
      <c r="AD49" s="49"/>
      <c r="AE49" s="49"/>
      <c r="AF49" s="49"/>
      <c r="AG49" s="49"/>
      <c r="AH49" s="49"/>
      <c r="AI49" s="49"/>
      <c r="AJ49" s="49"/>
      <c r="AK49" s="49"/>
      <c r="AL49" s="49"/>
      <c r="AM49" s="49"/>
      <c r="AN49" s="49"/>
      <c r="AO49" s="50"/>
      <c r="AP49" s="35"/>
      <c r="AQ49" s="36"/>
    </row>
    <row r="50" spans="2:43">
      <c r="B50" s="24"/>
      <c r="C50" s="27"/>
      <c r="D50" s="51"/>
      <c r="E50" s="27"/>
      <c r="F50" s="27"/>
      <c r="G50" s="27"/>
      <c r="H50" s="27"/>
      <c r="I50" s="27"/>
      <c r="J50" s="27"/>
      <c r="K50" s="27"/>
      <c r="L50" s="27"/>
      <c r="M50" s="27"/>
      <c r="N50" s="27"/>
      <c r="O50" s="27"/>
      <c r="P50" s="27"/>
      <c r="Q50" s="27"/>
      <c r="R50" s="27"/>
      <c r="S50" s="27"/>
      <c r="T50" s="27"/>
      <c r="U50" s="27"/>
      <c r="V50" s="27"/>
      <c r="W50" s="27"/>
      <c r="X50" s="27"/>
      <c r="Y50" s="27"/>
      <c r="Z50" s="52"/>
      <c r="AA50" s="27"/>
      <c r="AB50" s="27"/>
      <c r="AC50" s="51"/>
      <c r="AD50" s="27"/>
      <c r="AE50" s="27"/>
      <c r="AF50" s="27"/>
      <c r="AG50" s="27"/>
      <c r="AH50" s="27"/>
      <c r="AI50" s="27"/>
      <c r="AJ50" s="27"/>
      <c r="AK50" s="27"/>
      <c r="AL50" s="27"/>
      <c r="AM50" s="27"/>
      <c r="AN50" s="27"/>
      <c r="AO50" s="52"/>
      <c r="AP50" s="27"/>
      <c r="AQ50" s="25"/>
    </row>
    <row r="51" spans="2:43">
      <c r="B51" s="24"/>
      <c r="C51" s="27"/>
      <c r="D51" s="51"/>
      <c r="E51" s="27"/>
      <c r="F51" s="27"/>
      <c r="G51" s="27"/>
      <c r="H51" s="27"/>
      <c r="I51" s="27"/>
      <c r="J51" s="27"/>
      <c r="K51" s="27"/>
      <c r="L51" s="27"/>
      <c r="M51" s="27"/>
      <c r="N51" s="27"/>
      <c r="O51" s="27"/>
      <c r="P51" s="27"/>
      <c r="Q51" s="27"/>
      <c r="R51" s="27"/>
      <c r="S51" s="27"/>
      <c r="T51" s="27"/>
      <c r="U51" s="27"/>
      <c r="V51" s="27"/>
      <c r="W51" s="27"/>
      <c r="X51" s="27"/>
      <c r="Y51" s="27"/>
      <c r="Z51" s="52"/>
      <c r="AA51" s="27"/>
      <c r="AB51" s="27"/>
      <c r="AC51" s="51"/>
      <c r="AD51" s="27"/>
      <c r="AE51" s="27"/>
      <c r="AF51" s="27"/>
      <c r="AG51" s="27"/>
      <c r="AH51" s="27"/>
      <c r="AI51" s="27"/>
      <c r="AJ51" s="27"/>
      <c r="AK51" s="27"/>
      <c r="AL51" s="27"/>
      <c r="AM51" s="27"/>
      <c r="AN51" s="27"/>
      <c r="AO51" s="52"/>
      <c r="AP51" s="27"/>
      <c r="AQ51" s="25"/>
    </row>
    <row r="52" spans="2:43">
      <c r="B52" s="24"/>
      <c r="C52" s="27"/>
      <c r="D52" s="51"/>
      <c r="E52" s="27"/>
      <c r="F52" s="27"/>
      <c r="G52" s="27"/>
      <c r="H52" s="27"/>
      <c r="I52" s="27"/>
      <c r="J52" s="27"/>
      <c r="K52" s="27"/>
      <c r="L52" s="27"/>
      <c r="M52" s="27"/>
      <c r="N52" s="27"/>
      <c r="O52" s="27"/>
      <c r="P52" s="27"/>
      <c r="Q52" s="27"/>
      <c r="R52" s="27"/>
      <c r="S52" s="27"/>
      <c r="T52" s="27"/>
      <c r="U52" s="27"/>
      <c r="V52" s="27"/>
      <c r="W52" s="27"/>
      <c r="X52" s="27"/>
      <c r="Y52" s="27"/>
      <c r="Z52" s="52"/>
      <c r="AA52" s="27"/>
      <c r="AB52" s="27"/>
      <c r="AC52" s="51"/>
      <c r="AD52" s="27"/>
      <c r="AE52" s="27"/>
      <c r="AF52" s="27"/>
      <c r="AG52" s="27"/>
      <c r="AH52" s="27"/>
      <c r="AI52" s="27"/>
      <c r="AJ52" s="27"/>
      <c r="AK52" s="27"/>
      <c r="AL52" s="27"/>
      <c r="AM52" s="27"/>
      <c r="AN52" s="27"/>
      <c r="AO52" s="52"/>
      <c r="AP52" s="27"/>
      <c r="AQ52" s="25"/>
    </row>
    <row r="53" spans="2:43">
      <c r="B53" s="24"/>
      <c r="C53" s="27"/>
      <c r="D53" s="51"/>
      <c r="E53" s="27"/>
      <c r="F53" s="27"/>
      <c r="G53" s="27"/>
      <c r="H53" s="27"/>
      <c r="I53" s="27"/>
      <c r="J53" s="27"/>
      <c r="K53" s="27"/>
      <c r="L53" s="27"/>
      <c r="M53" s="27"/>
      <c r="N53" s="27"/>
      <c r="O53" s="27"/>
      <c r="P53" s="27"/>
      <c r="Q53" s="27"/>
      <c r="R53" s="27"/>
      <c r="S53" s="27"/>
      <c r="T53" s="27"/>
      <c r="U53" s="27"/>
      <c r="V53" s="27"/>
      <c r="W53" s="27"/>
      <c r="X53" s="27"/>
      <c r="Y53" s="27"/>
      <c r="Z53" s="52"/>
      <c r="AA53" s="27"/>
      <c r="AB53" s="27"/>
      <c r="AC53" s="51"/>
      <c r="AD53" s="27"/>
      <c r="AE53" s="27"/>
      <c r="AF53" s="27"/>
      <c r="AG53" s="27"/>
      <c r="AH53" s="27"/>
      <c r="AI53" s="27"/>
      <c r="AJ53" s="27"/>
      <c r="AK53" s="27"/>
      <c r="AL53" s="27"/>
      <c r="AM53" s="27"/>
      <c r="AN53" s="27"/>
      <c r="AO53" s="52"/>
      <c r="AP53" s="27"/>
      <c r="AQ53" s="25"/>
    </row>
    <row r="54" spans="2:43">
      <c r="B54" s="24"/>
      <c r="C54" s="27"/>
      <c r="D54" s="51"/>
      <c r="E54" s="27"/>
      <c r="F54" s="27"/>
      <c r="G54" s="27"/>
      <c r="H54" s="27"/>
      <c r="I54" s="27"/>
      <c r="J54" s="27"/>
      <c r="K54" s="27"/>
      <c r="L54" s="27"/>
      <c r="M54" s="27"/>
      <c r="N54" s="27"/>
      <c r="O54" s="27"/>
      <c r="P54" s="27"/>
      <c r="Q54" s="27"/>
      <c r="R54" s="27"/>
      <c r="S54" s="27"/>
      <c r="T54" s="27"/>
      <c r="U54" s="27"/>
      <c r="V54" s="27"/>
      <c r="W54" s="27"/>
      <c r="X54" s="27"/>
      <c r="Y54" s="27"/>
      <c r="Z54" s="52"/>
      <c r="AA54" s="27"/>
      <c r="AB54" s="27"/>
      <c r="AC54" s="51"/>
      <c r="AD54" s="27"/>
      <c r="AE54" s="27"/>
      <c r="AF54" s="27"/>
      <c r="AG54" s="27"/>
      <c r="AH54" s="27"/>
      <c r="AI54" s="27"/>
      <c r="AJ54" s="27"/>
      <c r="AK54" s="27"/>
      <c r="AL54" s="27"/>
      <c r="AM54" s="27"/>
      <c r="AN54" s="27"/>
      <c r="AO54" s="52"/>
      <c r="AP54" s="27"/>
      <c r="AQ54" s="25"/>
    </row>
    <row r="55" spans="2:43">
      <c r="B55" s="24"/>
      <c r="C55" s="27"/>
      <c r="D55" s="51"/>
      <c r="E55" s="27"/>
      <c r="F55" s="27"/>
      <c r="G55" s="27"/>
      <c r="H55" s="27"/>
      <c r="I55" s="27"/>
      <c r="J55" s="27"/>
      <c r="K55" s="27"/>
      <c r="L55" s="27"/>
      <c r="M55" s="27"/>
      <c r="N55" s="27"/>
      <c r="O55" s="27"/>
      <c r="P55" s="27"/>
      <c r="Q55" s="27"/>
      <c r="R55" s="27"/>
      <c r="S55" s="27"/>
      <c r="T55" s="27"/>
      <c r="U55" s="27"/>
      <c r="V55" s="27"/>
      <c r="W55" s="27"/>
      <c r="X55" s="27"/>
      <c r="Y55" s="27"/>
      <c r="Z55" s="52"/>
      <c r="AA55" s="27"/>
      <c r="AB55" s="27"/>
      <c r="AC55" s="51"/>
      <c r="AD55" s="27"/>
      <c r="AE55" s="27"/>
      <c r="AF55" s="27"/>
      <c r="AG55" s="27"/>
      <c r="AH55" s="27"/>
      <c r="AI55" s="27"/>
      <c r="AJ55" s="27"/>
      <c r="AK55" s="27"/>
      <c r="AL55" s="27"/>
      <c r="AM55" s="27"/>
      <c r="AN55" s="27"/>
      <c r="AO55" s="52"/>
      <c r="AP55" s="27"/>
      <c r="AQ55" s="25"/>
    </row>
    <row r="56" spans="2:43">
      <c r="B56" s="24"/>
      <c r="C56" s="27"/>
      <c r="D56" s="51"/>
      <c r="E56" s="27"/>
      <c r="F56" s="27"/>
      <c r="G56" s="27"/>
      <c r="H56" s="27"/>
      <c r="I56" s="27"/>
      <c r="J56" s="27"/>
      <c r="K56" s="27"/>
      <c r="L56" s="27"/>
      <c r="M56" s="27"/>
      <c r="N56" s="27"/>
      <c r="O56" s="27"/>
      <c r="P56" s="27"/>
      <c r="Q56" s="27"/>
      <c r="R56" s="27"/>
      <c r="S56" s="27"/>
      <c r="T56" s="27"/>
      <c r="U56" s="27"/>
      <c r="V56" s="27"/>
      <c r="W56" s="27"/>
      <c r="X56" s="27"/>
      <c r="Y56" s="27"/>
      <c r="Z56" s="52"/>
      <c r="AA56" s="27"/>
      <c r="AB56" s="27"/>
      <c r="AC56" s="51"/>
      <c r="AD56" s="27"/>
      <c r="AE56" s="27"/>
      <c r="AF56" s="27"/>
      <c r="AG56" s="27"/>
      <c r="AH56" s="27"/>
      <c r="AI56" s="27"/>
      <c r="AJ56" s="27"/>
      <c r="AK56" s="27"/>
      <c r="AL56" s="27"/>
      <c r="AM56" s="27"/>
      <c r="AN56" s="27"/>
      <c r="AO56" s="52"/>
      <c r="AP56" s="27"/>
      <c r="AQ56" s="25"/>
    </row>
    <row r="57" spans="2:43">
      <c r="B57" s="24"/>
      <c r="C57" s="27"/>
      <c r="D57" s="51"/>
      <c r="E57" s="27"/>
      <c r="F57" s="27"/>
      <c r="G57" s="27"/>
      <c r="H57" s="27"/>
      <c r="I57" s="27"/>
      <c r="J57" s="27"/>
      <c r="K57" s="27"/>
      <c r="L57" s="27"/>
      <c r="M57" s="27"/>
      <c r="N57" s="27"/>
      <c r="O57" s="27"/>
      <c r="P57" s="27"/>
      <c r="Q57" s="27"/>
      <c r="R57" s="27"/>
      <c r="S57" s="27"/>
      <c r="T57" s="27"/>
      <c r="U57" s="27"/>
      <c r="V57" s="27"/>
      <c r="W57" s="27"/>
      <c r="X57" s="27"/>
      <c r="Y57" s="27"/>
      <c r="Z57" s="52"/>
      <c r="AA57" s="27"/>
      <c r="AB57" s="27"/>
      <c r="AC57" s="51"/>
      <c r="AD57" s="27"/>
      <c r="AE57" s="27"/>
      <c r="AF57" s="27"/>
      <c r="AG57" s="27"/>
      <c r="AH57" s="27"/>
      <c r="AI57" s="27"/>
      <c r="AJ57" s="27"/>
      <c r="AK57" s="27"/>
      <c r="AL57" s="27"/>
      <c r="AM57" s="27"/>
      <c r="AN57" s="27"/>
      <c r="AO57" s="52"/>
      <c r="AP57" s="27"/>
      <c r="AQ57" s="25"/>
    </row>
    <row r="58" spans="2:43" s="1" customFormat="1" ht="15">
      <c r="B58" s="34"/>
      <c r="C58" s="35"/>
      <c r="D58" s="53" t="s">
        <v>53</v>
      </c>
      <c r="E58" s="54"/>
      <c r="F58" s="54"/>
      <c r="G58" s="54"/>
      <c r="H58" s="54"/>
      <c r="I58" s="54"/>
      <c r="J58" s="54"/>
      <c r="K58" s="54"/>
      <c r="L58" s="54"/>
      <c r="M58" s="54"/>
      <c r="N58" s="54"/>
      <c r="O58" s="54"/>
      <c r="P58" s="54"/>
      <c r="Q58" s="54"/>
      <c r="R58" s="55" t="s">
        <v>54</v>
      </c>
      <c r="S58" s="54"/>
      <c r="T58" s="54"/>
      <c r="U58" s="54"/>
      <c r="V58" s="54"/>
      <c r="W58" s="54"/>
      <c r="X58" s="54"/>
      <c r="Y58" s="54"/>
      <c r="Z58" s="56"/>
      <c r="AA58" s="35"/>
      <c r="AB58" s="35"/>
      <c r="AC58" s="53" t="s">
        <v>53</v>
      </c>
      <c r="AD58" s="54"/>
      <c r="AE58" s="54"/>
      <c r="AF58" s="54"/>
      <c r="AG58" s="54"/>
      <c r="AH58" s="54"/>
      <c r="AI58" s="54"/>
      <c r="AJ58" s="54"/>
      <c r="AK58" s="54"/>
      <c r="AL58" s="54"/>
      <c r="AM58" s="55" t="s">
        <v>54</v>
      </c>
      <c r="AN58" s="54"/>
      <c r="AO58" s="56"/>
      <c r="AP58" s="35"/>
      <c r="AQ58" s="36"/>
    </row>
    <row r="59" spans="2:43">
      <c r="B59" s="24"/>
      <c r="C59" s="27"/>
      <c r="D59" s="27"/>
      <c r="E59" s="27"/>
      <c r="F59" s="27"/>
      <c r="G59" s="27"/>
      <c r="H59" s="27"/>
      <c r="I59" s="27"/>
      <c r="J59" s="27"/>
      <c r="K59" s="27"/>
      <c r="L59" s="27"/>
      <c r="M59" s="27"/>
      <c r="N59" s="27"/>
      <c r="O59" s="27"/>
      <c r="P59" s="27"/>
      <c r="Q59" s="27"/>
      <c r="R59" s="27"/>
      <c r="S59" s="27"/>
      <c r="T59" s="27"/>
      <c r="U59" s="27"/>
      <c r="V59" s="27"/>
      <c r="W59" s="27"/>
      <c r="X59" s="27"/>
      <c r="Y59" s="27"/>
      <c r="Z59" s="27"/>
      <c r="AA59" s="27"/>
      <c r="AB59" s="27"/>
      <c r="AC59" s="27"/>
      <c r="AD59" s="27"/>
      <c r="AE59" s="27"/>
      <c r="AF59" s="27"/>
      <c r="AG59" s="27"/>
      <c r="AH59" s="27"/>
      <c r="AI59" s="27"/>
      <c r="AJ59" s="27"/>
      <c r="AK59" s="27"/>
      <c r="AL59" s="27"/>
      <c r="AM59" s="27"/>
      <c r="AN59" s="27"/>
      <c r="AO59" s="27"/>
      <c r="AP59" s="27"/>
      <c r="AQ59" s="25"/>
    </row>
    <row r="60" spans="2:43" s="1" customFormat="1" ht="15">
      <c r="B60" s="34"/>
      <c r="C60" s="35"/>
      <c r="D60" s="48" t="s">
        <v>55</v>
      </c>
      <c r="E60" s="49"/>
      <c r="F60" s="49"/>
      <c r="G60" s="49"/>
      <c r="H60" s="49"/>
      <c r="I60" s="49"/>
      <c r="J60" s="49"/>
      <c r="K60" s="49"/>
      <c r="L60" s="49"/>
      <c r="M60" s="49"/>
      <c r="N60" s="49"/>
      <c r="O60" s="49"/>
      <c r="P60" s="49"/>
      <c r="Q60" s="49"/>
      <c r="R60" s="49"/>
      <c r="S60" s="49"/>
      <c r="T60" s="49"/>
      <c r="U60" s="49"/>
      <c r="V60" s="49"/>
      <c r="W60" s="49"/>
      <c r="X60" s="49"/>
      <c r="Y60" s="49"/>
      <c r="Z60" s="50"/>
      <c r="AA60" s="35"/>
      <c r="AB60" s="35"/>
      <c r="AC60" s="48" t="s">
        <v>56</v>
      </c>
      <c r="AD60" s="49"/>
      <c r="AE60" s="49"/>
      <c r="AF60" s="49"/>
      <c r="AG60" s="49"/>
      <c r="AH60" s="49"/>
      <c r="AI60" s="49"/>
      <c r="AJ60" s="49"/>
      <c r="AK60" s="49"/>
      <c r="AL60" s="49"/>
      <c r="AM60" s="49"/>
      <c r="AN60" s="49"/>
      <c r="AO60" s="50"/>
      <c r="AP60" s="35"/>
      <c r="AQ60" s="36"/>
    </row>
    <row r="61" spans="2:43">
      <c r="B61" s="24"/>
      <c r="C61" s="27"/>
      <c r="D61" s="51"/>
      <c r="E61" s="27"/>
      <c r="F61" s="27"/>
      <c r="G61" s="27"/>
      <c r="H61" s="27"/>
      <c r="I61" s="27"/>
      <c r="J61" s="27"/>
      <c r="K61" s="27"/>
      <c r="L61" s="27"/>
      <c r="M61" s="27"/>
      <c r="N61" s="27"/>
      <c r="O61" s="27"/>
      <c r="P61" s="27"/>
      <c r="Q61" s="27"/>
      <c r="R61" s="27"/>
      <c r="S61" s="27"/>
      <c r="T61" s="27"/>
      <c r="U61" s="27"/>
      <c r="V61" s="27"/>
      <c r="W61" s="27"/>
      <c r="X61" s="27"/>
      <c r="Y61" s="27"/>
      <c r="Z61" s="52"/>
      <c r="AA61" s="27"/>
      <c r="AB61" s="27"/>
      <c r="AC61" s="51"/>
      <c r="AD61" s="27"/>
      <c r="AE61" s="27"/>
      <c r="AF61" s="27"/>
      <c r="AG61" s="27"/>
      <c r="AH61" s="27"/>
      <c r="AI61" s="27"/>
      <c r="AJ61" s="27"/>
      <c r="AK61" s="27"/>
      <c r="AL61" s="27"/>
      <c r="AM61" s="27"/>
      <c r="AN61" s="27"/>
      <c r="AO61" s="52"/>
      <c r="AP61" s="27"/>
      <c r="AQ61" s="25"/>
    </row>
    <row r="62" spans="2:43">
      <c r="B62" s="24"/>
      <c r="C62" s="27"/>
      <c r="D62" s="51"/>
      <c r="E62" s="27"/>
      <c r="F62" s="27"/>
      <c r="G62" s="27"/>
      <c r="H62" s="27"/>
      <c r="I62" s="27"/>
      <c r="J62" s="27"/>
      <c r="K62" s="27"/>
      <c r="L62" s="27"/>
      <c r="M62" s="27"/>
      <c r="N62" s="27"/>
      <c r="O62" s="27"/>
      <c r="P62" s="27"/>
      <c r="Q62" s="27"/>
      <c r="R62" s="27"/>
      <c r="S62" s="27"/>
      <c r="T62" s="27"/>
      <c r="U62" s="27"/>
      <c r="V62" s="27"/>
      <c r="W62" s="27"/>
      <c r="X62" s="27"/>
      <c r="Y62" s="27"/>
      <c r="Z62" s="52"/>
      <c r="AA62" s="27"/>
      <c r="AB62" s="27"/>
      <c r="AC62" s="51"/>
      <c r="AD62" s="27"/>
      <c r="AE62" s="27"/>
      <c r="AF62" s="27"/>
      <c r="AG62" s="27"/>
      <c r="AH62" s="27"/>
      <c r="AI62" s="27"/>
      <c r="AJ62" s="27"/>
      <c r="AK62" s="27"/>
      <c r="AL62" s="27"/>
      <c r="AM62" s="27"/>
      <c r="AN62" s="27"/>
      <c r="AO62" s="52"/>
      <c r="AP62" s="27"/>
      <c r="AQ62" s="25"/>
    </row>
    <row r="63" spans="2:43">
      <c r="B63" s="24"/>
      <c r="C63" s="27"/>
      <c r="D63" s="51"/>
      <c r="E63" s="27"/>
      <c r="F63" s="27"/>
      <c r="G63" s="27"/>
      <c r="H63" s="27"/>
      <c r="I63" s="27"/>
      <c r="J63" s="27"/>
      <c r="K63" s="27"/>
      <c r="L63" s="27"/>
      <c r="M63" s="27"/>
      <c r="N63" s="27"/>
      <c r="O63" s="27"/>
      <c r="P63" s="27"/>
      <c r="Q63" s="27"/>
      <c r="R63" s="27"/>
      <c r="S63" s="27"/>
      <c r="T63" s="27"/>
      <c r="U63" s="27"/>
      <c r="V63" s="27"/>
      <c r="W63" s="27"/>
      <c r="X63" s="27"/>
      <c r="Y63" s="27"/>
      <c r="Z63" s="52"/>
      <c r="AA63" s="27"/>
      <c r="AB63" s="27"/>
      <c r="AC63" s="51"/>
      <c r="AD63" s="27"/>
      <c r="AE63" s="27"/>
      <c r="AF63" s="27"/>
      <c r="AG63" s="27"/>
      <c r="AH63" s="27"/>
      <c r="AI63" s="27"/>
      <c r="AJ63" s="27"/>
      <c r="AK63" s="27"/>
      <c r="AL63" s="27"/>
      <c r="AM63" s="27"/>
      <c r="AN63" s="27"/>
      <c r="AO63" s="52"/>
      <c r="AP63" s="27"/>
      <c r="AQ63" s="25"/>
    </row>
    <row r="64" spans="2:43">
      <c r="B64" s="24"/>
      <c r="C64" s="27"/>
      <c r="D64" s="51"/>
      <c r="E64" s="27"/>
      <c r="F64" s="27"/>
      <c r="G64" s="27"/>
      <c r="H64" s="27"/>
      <c r="I64" s="27"/>
      <c r="J64" s="27"/>
      <c r="K64" s="27"/>
      <c r="L64" s="27"/>
      <c r="M64" s="27"/>
      <c r="N64" s="27"/>
      <c r="O64" s="27"/>
      <c r="P64" s="27"/>
      <c r="Q64" s="27"/>
      <c r="R64" s="27"/>
      <c r="S64" s="27"/>
      <c r="T64" s="27"/>
      <c r="U64" s="27"/>
      <c r="V64" s="27"/>
      <c r="W64" s="27"/>
      <c r="X64" s="27"/>
      <c r="Y64" s="27"/>
      <c r="Z64" s="52"/>
      <c r="AA64" s="27"/>
      <c r="AB64" s="27"/>
      <c r="AC64" s="51"/>
      <c r="AD64" s="27"/>
      <c r="AE64" s="27"/>
      <c r="AF64" s="27"/>
      <c r="AG64" s="27"/>
      <c r="AH64" s="27"/>
      <c r="AI64" s="27"/>
      <c r="AJ64" s="27"/>
      <c r="AK64" s="27"/>
      <c r="AL64" s="27"/>
      <c r="AM64" s="27"/>
      <c r="AN64" s="27"/>
      <c r="AO64" s="52"/>
      <c r="AP64" s="27"/>
      <c r="AQ64" s="25"/>
    </row>
    <row r="65" spans="2:43">
      <c r="B65" s="24"/>
      <c r="C65" s="27"/>
      <c r="D65" s="51"/>
      <c r="E65" s="27"/>
      <c r="F65" s="27"/>
      <c r="G65" s="27"/>
      <c r="H65" s="27"/>
      <c r="I65" s="27"/>
      <c r="J65" s="27"/>
      <c r="K65" s="27"/>
      <c r="L65" s="27"/>
      <c r="M65" s="27"/>
      <c r="N65" s="27"/>
      <c r="O65" s="27"/>
      <c r="P65" s="27"/>
      <c r="Q65" s="27"/>
      <c r="R65" s="27"/>
      <c r="S65" s="27"/>
      <c r="T65" s="27"/>
      <c r="U65" s="27"/>
      <c r="V65" s="27"/>
      <c r="W65" s="27"/>
      <c r="X65" s="27"/>
      <c r="Y65" s="27"/>
      <c r="Z65" s="52"/>
      <c r="AA65" s="27"/>
      <c r="AB65" s="27"/>
      <c r="AC65" s="51"/>
      <c r="AD65" s="27"/>
      <c r="AE65" s="27"/>
      <c r="AF65" s="27"/>
      <c r="AG65" s="27"/>
      <c r="AH65" s="27"/>
      <c r="AI65" s="27"/>
      <c r="AJ65" s="27"/>
      <c r="AK65" s="27"/>
      <c r="AL65" s="27"/>
      <c r="AM65" s="27"/>
      <c r="AN65" s="27"/>
      <c r="AO65" s="52"/>
      <c r="AP65" s="27"/>
      <c r="AQ65" s="25"/>
    </row>
    <row r="66" spans="2:43">
      <c r="B66" s="24"/>
      <c r="C66" s="27"/>
      <c r="D66" s="51"/>
      <c r="E66" s="27"/>
      <c r="F66" s="27"/>
      <c r="G66" s="27"/>
      <c r="H66" s="27"/>
      <c r="I66" s="27"/>
      <c r="J66" s="27"/>
      <c r="K66" s="27"/>
      <c r="L66" s="27"/>
      <c r="M66" s="27"/>
      <c r="N66" s="27"/>
      <c r="O66" s="27"/>
      <c r="P66" s="27"/>
      <c r="Q66" s="27"/>
      <c r="R66" s="27"/>
      <c r="S66" s="27"/>
      <c r="T66" s="27"/>
      <c r="U66" s="27"/>
      <c r="V66" s="27"/>
      <c r="W66" s="27"/>
      <c r="X66" s="27"/>
      <c r="Y66" s="27"/>
      <c r="Z66" s="52"/>
      <c r="AA66" s="27"/>
      <c r="AB66" s="27"/>
      <c r="AC66" s="51"/>
      <c r="AD66" s="27"/>
      <c r="AE66" s="27"/>
      <c r="AF66" s="27"/>
      <c r="AG66" s="27"/>
      <c r="AH66" s="27"/>
      <c r="AI66" s="27"/>
      <c r="AJ66" s="27"/>
      <c r="AK66" s="27"/>
      <c r="AL66" s="27"/>
      <c r="AM66" s="27"/>
      <c r="AN66" s="27"/>
      <c r="AO66" s="52"/>
      <c r="AP66" s="27"/>
      <c r="AQ66" s="25"/>
    </row>
    <row r="67" spans="2:43">
      <c r="B67" s="24"/>
      <c r="C67" s="27"/>
      <c r="D67" s="51"/>
      <c r="E67" s="27"/>
      <c r="F67" s="27"/>
      <c r="G67" s="27"/>
      <c r="H67" s="27"/>
      <c r="I67" s="27"/>
      <c r="J67" s="27"/>
      <c r="K67" s="27"/>
      <c r="L67" s="27"/>
      <c r="M67" s="27"/>
      <c r="N67" s="27"/>
      <c r="O67" s="27"/>
      <c r="P67" s="27"/>
      <c r="Q67" s="27"/>
      <c r="R67" s="27"/>
      <c r="S67" s="27"/>
      <c r="T67" s="27"/>
      <c r="U67" s="27"/>
      <c r="V67" s="27"/>
      <c r="W67" s="27"/>
      <c r="X67" s="27"/>
      <c r="Y67" s="27"/>
      <c r="Z67" s="52"/>
      <c r="AA67" s="27"/>
      <c r="AB67" s="27"/>
      <c r="AC67" s="51"/>
      <c r="AD67" s="27"/>
      <c r="AE67" s="27"/>
      <c r="AF67" s="27"/>
      <c r="AG67" s="27"/>
      <c r="AH67" s="27"/>
      <c r="AI67" s="27"/>
      <c r="AJ67" s="27"/>
      <c r="AK67" s="27"/>
      <c r="AL67" s="27"/>
      <c r="AM67" s="27"/>
      <c r="AN67" s="27"/>
      <c r="AO67" s="52"/>
      <c r="AP67" s="27"/>
      <c r="AQ67" s="25"/>
    </row>
    <row r="68" spans="2:43">
      <c r="B68" s="24"/>
      <c r="C68" s="27"/>
      <c r="D68" s="51"/>
      <c r="E68" s="27"/>
      <c r="F68" s="27"/>
      <c r="G68" s="27"/>
      <c r="H68" s="27"/>
      <c r="I68" s="27"/>
      <c r="J68" s="27"/>
      <c r="K68" s="27"/>
      <c r="L68" s="27"/>
      <c r="M68" s="27"/>
      <c r="N68" s="27"/>
      <c r="O68" s="27"/>
      <c r="P68" s="27"/>
      <c r="Q68" s="27"/>
      <c r="R68" s="27"/>
      <c r="S68" s="27"/>
      <c r="T68" s="27"/>
      <c r="U68" s="27"/>
      <c r="V68" s="27"/>
      <c r="W68" s="27"/>
      <c r="X68" s="27"/>
      <c r="Y68" s="27"/>
      <c r="Z68" s="52"/>
      <c r="AA68" s="27"/>
      <c r="AB68" s="27"/>
      <c r="AC68" s="51"/>
      <c r="AD68" s="27"/>
      <c r="AE68" s="27"/>
      <c r="AF68" s="27"/>
      <c r="AG68" s="27"/>
      <c r="AH68" s="27"/>
      <c r="AI68" s="27"/>
      <c r="AJ68" s="27"/>
      <c r="AK68" s="27"/>
      <c r="AL68" s="27"/>
      <c r="AM68" s="27"/>
      <c r="AN68" s="27"/>
      <c r="AO68" s="52"/>
      <c r="AP68" s="27"/>
      <c r="AQ68" s="25"/>
    </row>
    <row r="69" spans="2:43" s="1" customFormat="1" ht="15">
      <c r="B69" s="34"/>
      <c r="C69" s="35"/>
      <c r="D69" s="53" t="s">
        <v>53</v>
      </c>
      <c r="E69" s="54"/>
      <c r="F69" s="54"/>
      <c r="G69" s="54"/>
      <c r="H69" s="54"/>
      <c r="I69" s="54"/>
      <c r="J69" s="54"/>
      <c r="K69" s="54"/>
      <c r="L69" s="54"/>
      <c r="M69" s="54"/>
      <c r="N69" s="54"/>
      <c r="O69" s="54"/>
      <c r="P69" s="54"/>
      <c r="Q69" s="54"/>
      <c r="R69" s="55" t="s">
        <v>54</v>
      </c>
      <c r="S69" s="54"/>
      <c r="T69" s="54"/>
      <c r="U69" s="54"/>
      <c r="V69" s="54"/>
      <c r="W69" s="54"/>
      <c r="X69" s="54"/>
      <c r="Y69" s="54"/>
      <c r="Z69" s="56"/>
      <c r="AA69" s="35"/>
      <c r="AB69" s="35"/>
      <c r="AC69" s="53" t="s">
        <v>53</v>
      </c>
      <c r="AD69" s="54"/>
      <c r="AE69" s="54"/>
      <c r="AF69" s="54"/>
      <c r="AG69" s="54"/>
      <c r="AH69" s="54"/>
      <c r="AI69" s="54"/>
      <c r="AJ69" s="54"/>
      <c r="AK69" s="54"/>
      <c r="AL69" s="54"/>
      <c r="AM69" s="55" t="s">
        <v>54</v>
      </c>
      <c r="AN69" s="54"/>
      <c r="AO69" s="56"/>
      <c r="AP69" s="35"/>
      <c r="AQ69" s="36"/>
    </row>
    <row r="70" spans="2:43" s="1" customFormat="1" ht="6.95" customHeight="1">
      <c r="B70" s="34"/>
      <c r="C70" s="35"/>
      <c r="D70" s="35"/>
      <c r="E70" s="35"/>
      <c r="F70" s="35"/>
      <c r="G70" s="35"/>
      <c r="H70" s="35"/>
      <c r="I70" s="35"/>
      <c r="J70" s="35"/>
      <c r="K70" s="35"/>
      <c r="L70" s="35"/>
      <c r="M70" s="35"/>
      <c r="N70" s="35"/>
      <c r="O70" s="35"/>
      <c r="P70" s="35"/>
      <c r="Q70" s="35"/>
      <c r="R70" s="35"/>
      <c r="S70" s="35"/>
      <c r="T70" s="35"/>
      <c r="U70" s="35"/>
      <c r="V70" s="35"/>
      <c r="W70" s="35"/>
      <c r="X70" s="35"/>
      <c r="Y70" s="35"/>
      <c r="Z70" s="35"/>
      <c r="AA70" s="35"/>
      <c r="AB70" s="35"/>
      <c r="AC70" s="35"/>
      <c r="AD70" s="35"/>
      <c r="AE70" s="35"/>
      <c r="AF70" s="35"/>
      <c r="AG70" s="35"/>
      <c r="AH70" s="35"/>
      <c r="AI70" s="35"/>
      <c r="AJ70" s="35"/>
      <c r="AK70" s="35"/>
      <c r="AL70" s="35"/>
      <c r="AM70" s="35"/>
      <c r="AN70" s="35"/>
      <c r="AO70" s="35"/>
      <c r="AP70" s="35"/>
      <c r="AQ70" s="36"/>
    </row>
    <row r="71" spans="2:43" s="1" customFormat="1" ht="6.95" customHeight="1">
      <c r="B71" s="57"/>
      <c r="C71" s="58"/>
      <c r="D71" s="58"/>
      <c r="E71" s="58"/>
      <c r="F71" s="58"/>
      <c r="G71" s="58"/>
      <c r="H71" s="58"/>
      <c r="I71" s="58"/>
      <c r="J71" s="58"/>
      <c r="K71" s="58"/>
      <c r="L71" s="58"/>
      <c r="M71" s="58"/>
      <c r="N71" s="58"/>
      <c r="O71" s="58"/>
      <c r="P71" s="58"/>
      <c r="Q71" s="58"/>
      <c r="R71" s="58"/>
      <c r="S71" s="58"/>
      <c r="T71" s="58"/>
      <c r="U71" s="58"/>
      <c r="V71" s="58"/>
      <c r="W71" s="58"/>
      <c r="X71" s="58"/>
      <c r="Y71" s="58"/>
      <c r="Z71" s="58"/>
      <c r="AA71" s="58"/>
      <c r="AB71" s="58"/>
      <c r="AC71" s="58"/>
      <c r="AD71" s="58"/>
      <c r="AE71" s="58"/>
      <c r="AF71" s="58"/>
      <c r="AG71" s="58"/>
      <c r="AH71" s="58"/>
      <c r="AI71" s="58"/>
      <c r="AJ71" s="58"/>
      <c r="AK71" s="58"/>
      <c r="AL71" s="58"/>
      <c r="AM71" s="58"/>
      <c r="AN71" s="58"/>
      <c r="AO71" s="58"/>
      <c r="AP71" s="58"/>
      <c r="AQ71" s="59"/>
    </row>
    <row r="75" spans="2:43" s="1" customFormat="1" ht="6.95" customHeight="1">
      <c r="B75" s="60"/>
      <c r="C75" s="61"/>
      <c r="D75" s="61"/>
      <c r="E75" s="61"/>
      <c r="F75" s="61"/>
      <c r="G75" s="61"/>
      <c r="H75" s="61"/>
      <c r="I75" s="61"/>
      <c r="J75" s="61"/>
      <c r="K75" s="61"/>
      <c r="L75" s="61"/>
      <c r="M75" s="61"/>
      <c r="N75" s="61"/>
      <c r="O75" s="61"/>
      <c r="P75" s="61"/>
      <c r="Q75" s="61"/>
      <c r="R75" s="61"/>
      <c r="S75" s="61"/>
      <c r="T75" s="61"/>
      <c r="U75" s="61"/>
      <c r="V75" s="61"/>
      <c r="W75" s="61"/>
      <c r="X75" s="61"/>
      <c r="Y75" s="61"/>
      <c r="Z75" s="61"/>
      <c r="AA75" s="61"/>
      <c r="AB75" s="61"/>
      <c r="AC75" s="61"/>
      <c r="AD75" s="61"/>
      <c r="AE75" s="61"/>
      <c r="AF75" s="61"/>
      <c r="AG75" s="61"/>
      <c r="AH75" s="61"/>
      <c r="AI75" s="61"/>
      <c r="AJ75" s="61"/>
      <c r="AK75" s="61"/>
      <c r="AL75" s="61"/>
      <c r="AM75" s="61"/>
      <c r="AN75" s="61"/>
      <c r="AO75" s="61"/>
      <c r="AP75" s="61"/>
      <c r="AQ75" s="62"/>
    </row>
    <row r="76" spans="2:43" s="1" customFormat="1" ht="36.950000000000003" customHeight="1">
      <c r="B76" s="34"/>
      <c r="C76" s="612" t="s">
        <v>57</v>
      </c>
      <c r="D76" s="613"/>
      <c r="E76" s="613"/>
      <c r="F76" s="613"/>
      <c r="G76" s="613"/>
      <c r="H76" s="613"/>
      <c r="I76" s="613"/>
      <c r="J76" s="613"/>
      <c r="K76" s="613"/>
      <c r="L76" s="613"/>
      <c r="M76" s="613"/>
      <c r="N76" s="613"/>
      <c r="O76" s="613"/>
      <c r="P76" s="613"/>
      <c r="Q76" s="613"/>
      <c r="R76" s="613"/>
      <c r="S76" s="613"/>
      <c r="T76" s="613"/>
      <c r="U76" s="613"/>
      <c r="V76" s="613"/>
      <c r="W76" s="613"/>
      <c r="X76" s="613"/>
      <c r="Y76" s="613"/>
      <c r="Z76" s="613"/>
      <c r="AA76" s="613"/>
      <c r="AB76" s="613"/>
      <c r="AC76" s="613"/>
      <c r="AD76" s="613"/>
      <c r="AE76" s="613"/>
      <c r="AF76" s="613"/>
      <c r="AG76" s="613"/>
      <c r="AH76" s="613"/>
      <c r="AI76" s="613"/>
      <c r="AJ76" s="613"/>
      <c r="AK76" s="613"/>
      <c r="AL76" s="613"/>
      <c r="AM76" s="613"/>
      <c r="AN76" s="613"/>
      <c r="AO76" s="613"/>
      <c r="AP76" s="613"/>
      <c r="AQ76" s="36"/>
    </row>
    <row r="77" spans="2:43" s="3" customFormat="1" ht="14.45" customHeight="1">
      <c r="B77" s="63"/>
      <c r="C77" s="31" t="s">
        <v>16</v>
      </c>
      <c r="D77" s="64"/>
      <c r="E77" s="64"/>
      <c r="F77" s="64"/>
      <c r="G77" s="64"/>
      <c r="H77" s="64"/>
      <c r="I77" s="64"/>
      <c r="J77" s="64"/>
      <c r="K77" s="64"/>
      <c r="L77" s="64" t="str">
        <f>K5</f>
        <v>2017-03</v>
      </c>
      <c r="M77" s="64"/>
      <c r="N77" s="64"/>
      <c r="O77" s="64"/>
      <c r="P77" s="64"/>
      <c r="Q77" s="64"/>
      <c r="R77" s="64"/>
      <c r="S77" s="64"/>
      <c r="T77" s="64"/>
      <c r="U77" s="64"/>
      <c r="V77" s="64"/>
      <c r="W77" s="64"/>
      <c r="X77" s="64"/>
      <c r="Y77" s="64"/>
      <c r="Z77" s="64"/>
      <c r="AA77" s="64"/>
      <c r="AB77" s="64"/>
      <c r="AC77" s="64"/>
      <c r="AD77" s="64"/>
      <c r="AE77" s="64"/>
      <c r="AF77" s="64"/>
      <c r="AG77" s="64"/>
      <c r="AH77" s="64"/>
      <c r="AI77" s="64"/>
      <c r="AJ77" s="64"/>
      <c r="AK77" s="64"/>
      <c r="AL77" s="64"/>
      <c r="AM77" s="64"/>
      <c r="AN77" s="64"/>
      <c r="AO77" s="64"/>
      <c r="AP77" s="64"/>
      <c r="AQ77" s="65"/>
    </row>
    <row r="78" spans="2:43" s="4" customFormat="1" ht="36.950000000000003" customHeight="1">
      <c r="B78" s="66"/>
      <c r="C78" s="67" t="s">
        <v>18</v>
      </c>
      <c r="D78" s="68"/>
      <c r="E78" s="68"/>
      <c r="F78" s="68"/>
      <c r="G78" s="68"/>
      <c r="H78" s="68"/>
      <c r="I78" s="68"/>
      <c r="J78" s="68"/>
      <c r="K78" s="68"/>
      <c r="L78" s="634" t="str">
        <f>K6</f>
        <v xml:space="preserve">Rekonstrukce šaten zaměstnanců na WC pro návštěvníky </v>
      </c>
      <c r="M78" s="635"/>
      <c r="N78" s="635"/>
      <c r="O78" s="635"/>
      <c r="P78" s="635"/>
      <c r="Q78" s="635"/>
      <c r="R78" s="635"/>
      <c r="S78" s="635"/>
      <c r="T78" s="635"/>
      <c r="U78" s="635"/>
      <c r="V78" s="635"/>
      <c r="W78" s="635"/>
      <c r="X78" s="635"/>
      <c r="Y78" s="635"/>
      <c r="Z78" s="635"/>
      <c r="AA78" s="635"/>
      <c r="AB78" s="635"/>
      <c r="AC78" s="635"/>
      <c r="AD78" s="635"/>
      <c r="AE78" s="635"/>
      <c r="AF78" s="635"/>
      <c r="AG78" s="635"/>
      <c r="AH78" s="635"/>
      <c r="AI78" s="635"/>
      <c r="AJ78" s="635"/>
      <c r="AK78" s="635"/>
      <c r="AL78" s="635"/>
      <c r="AM78" s="635"/>
      <c r="AN78" s="635"/>
      <c r="AO78" s="635"/>
      <c r="AP78" s="68"/>
      <c r="AQ78" s="69"/>
    </row>
    <row r="79" spans="2:43" s="1" customFormat="1" ht="6.95" customHeight="1">
      <c r="B79" s="34"/>
      <c r="C79" s="35"/>
      <c r="D79" s="35"/>
      <c r="E79" s="35"/>
      <c r="F79" s="35"/>
      <c r="G79" s="35"/>
      <c r="H79" s="35"/>
      <c r="I79" s="35"/>
      <c r="J79" s="35"/>
      <c r="K79" s="35"/>
      <c r="L79" s="35"/>
      <c r="M79" s="35"/>
      <c r="N79" s="35"/>
      <c r="O79" s="35"/>
      <c r="P79" s="35"/>
      <c r="Q79" s="35"/>
      <c r="R79" s="35"/>
      <c r="S79" s="35"/>
      <c r="T79" s="35"/>
      <c r="U79" s="35"/>
      <c r="V79" s="35"/>
      <c r="W79" s="35"/>
      <c r="X79" s="35"/>
      <c r="Y79" s="35"/>
      <c r="Z79" s="35"/>
      <c r="AA79" s="35"/>
      <c r="AB79" s="35"/>
      <c r="AC79" s="35"/>
      <c r="AD79" s="35"/>
      <c r="AE79" s="35"/>
      <c r="AF79" s="35"/>
      <c r="AG79" s="35"/>
      <c r="AH79" s="35"/>
      <c r="AI79" s="35"/>
      <c r="AJ79" s="35"/>
      <c r="AK79" s="35"/>
      <c r="AL79" s="35"/>
      <c r="AM79" s="35"/>
      <c r="AN79" s="35"/>
      <c r="AO79" s="35"/>
      <c r="AP79" s="35"/>
      <c r="AQ79" s="36"/>
    </row>
    <row r="80" spans="2:43" s="1" customFormat="1" ht="15">
      <c r="B80" s="34"/>
      <c r="C80" s="31" t="s">
        <v>22</v>
      </c>
      <c r="D80" s="35"/>
      <c r="E80" s="35"/>
      <c r="F80" s="35"/>
      <c r="G80" s="35"/>
      <c r="H80" s="35"/>
      <c r="I80" s="35"/>
      <c r="J80" s="35"/>
      <c r="K80" s="35"/>
      <c r="L80" s="70" t="str">
        <f>IF(K8="","",K8)</f>
        <v xml:space="preserve"> </v>
      </c>
      <c r="M80" s="35"/>
      <c r="N80" s="35"/>
      <c r="O80" s="35"/>
      <c r="P80" s="35"/>
      <c r="Q80" s="35"/>
      <c r="R80" s="35"/>
      <c r="S80" s="35"/>
      <c r="T80" s="35"/>
      <c r="U80" s="35"/>
      <c r="V80" s="35"/>
      <c r="W80" s="35"/>
      <c r="X80" s="35"/>
      <c r="Y80" s="35"/>
      <c r="Z80" s="35"/>
      <c r="AA80" s="35"/>
      <c r="AB80" s="35"/>
      <c r="AC80" s="35"/>
      <c r="AD80" s="35"/>
      <c r="AE80" s="35"/>
      <c r="AF80" s="35"/>
      <c r="AG80" s="35"/>
      <c r="AH80" s="35"/>
      <c r="AI80" s="31" t="s">
        <v>24</v>
      </c>
      <c r="AJ80" s="35"/>
      <c r="AK80" s="35"/>
      <c r="AL80" s="35"/>
      <c r="AM80" s="71" t="str">
        <f>IF(AN8= "","",AN8)</f>
        <v>14.3.2017</v>
      </c>
      <c r="AN80" s="35"/>
      <c r="AO80" s="35"/>
      <c r="AP80" s="35"/>
      <c r="AQ80" s="36"/>
    </row>
    <row r="81" spans="1:76" s="1" customFormat="1" ht="6.95" customHeight="1">
      <c r="B81" s="34"/>
      <c r="C81" s="35"/>
      <c r="D81" s="35"/>
      <c r="E81" s="35"/>
      <c r="F81" s="35"/>
      <c r="G81" s="35"/>
      <c r="H81" s="35"/>
      <c r="I81" s="35"/>
      <c r="J81" s="35"/>
      <c r="K81" s="35"/>
      <c r="L81" s="35"/>
      <c r="M81" s="35"/>
      <c r="N81" s="35"/>
      <c r="O81" s="35"/>
      <c r="P81" s="35"/>
      <c r="Q81" s="35"/>
      <c r="R81" s="35"/>
      <c r="S81" s="35"/>
      <c r="T81" s="35"/>
      <c r="U81" s="35"/>
      <c r="V81" s="35"/>
      <c r="W81" s="35"/>
      <c r="X81" s="35"/>
      <c r="Y81" s="35"/>
      <c r="Z81" s="35"/>
      <c r="AA81" s="35"/>
      <c r="AB81" s="35"/>
      <c r="AC81" s="35"/>
      <c r="AD81" s="35"/>
      <c r="AE81" s="35"/>
      <c r="AF81" s="35"/>
      <c r="AG81" s="35"/>
      <c r="AH81" s="35"/>
      <c r="AI81" s="35"/>
      <c r="AJ81" s="35"/>
      <c r="AK81" s="35"/>
      <c r="AL81" s="35"/>
      <c r="AM81" s="35"/>
      <c r="AN81" s="35"/>
      <c r="AO81" s="35"/>
      <c r="AP81" s="35"/>
      <c r="AQ81" s="36"/>
    </row>
    <row r="82" spans="1:76" s="1" customFormat="1" ht="15">
      <c r="B82" s="34"/>
      <c r="C82" s="31" t="s">
        <v>26</v>
      </c>
      <c r="D82" s="35"/>
      <c r="E82" s="35"/>
      <c r="F82" s="35"/>
      <c r="G82" s="35"/>
      <c r="H82" s="35"/>
      <c r="I82" s="35"/>
      <c r="J82" s="35"/>
      <c r="K82" s="35"/>
      <c r="L82" s="64" t="str">
        <f>IF(E11= "","",E11)</f>
        <v>ZOO Praha</v>
      </c>
      <c r="M82" s="35"/>
      <c r="N82" s="35"/>
      <c r="O82" s="35"/>
      <c r="P82" s="35"/>
      <c r="Q82" s="35"/>
      <c r="R82" s="35"/>
      <c r="S82" s="35"/>
      <c r="T82" s="35"/>
      <c r="U82" s="35"/>
      <c r="V82" s="35"/>
      <c r="W82" s="35"/>
      <c r="X82" s="35"/>
      <c r="Y82" s="35"/>
      <c r="Z82" s="35"/>
      <c r="AA82" s="35"/>
      <c r="AB82" s="35"/>
      <c r="AC82" s="35"/>
      <c r="AD82" s="35"/>
      <c r="AE82" s="35"/>
      <c r="AF82" s="35"/>
      <c r="AG82" s="35"/>
      <c r="AH82" s="35"/>
      <c r="AI82" s="31" t="s">
        <v>31</v>
      </c>
      <c r="AJ82" s="35"/>
      <c r="AK82" s="35"/>
      <c r="AL82" s="35"/>
      <c r="AM82" s="636" t="str">
        <f>IF(E17="","",E17)</f>
        <v>Atelier M</v>
      </c>
      <c r="AN82" s="636"/>
      <c r="AO82" s="636"/>
      <c r="AP82" s="636"/>
      <c r="AQ82" s="36"/>
      <c r="AS82" s="637" t="s">
        <v>58</v>
      </c>
      <c r="AT82" s="638"/>
      <c r="AU82" s="49"/>
      <c r="AV82" s="49"/>
      <c r="AW82" s="49"/>
      <c r="AX82" s="49"/>
      <c r="AY82" s="49"/>
      <c r="AZ82" s="49"/>
      <c r="BA82" s="49"/>
      <c r="BB82" s="49"/>
      <c r="BC82" s="49"/>
      <c r="BD82" s="49"/>
      <c r="BE82" s="49"/>
      <c r="BF82" s="50"/>
    </row>
    <row r="83" spans="1:76" s="1" customFormat="1" ht="15">
      <c r="B83" s="34"/>
      <c r="C83" s="31" t="s">
        <v>30</v>
      </c>
      <c r="D83" s="35"/>
      <c r="E83" s="35"/>
      <c r="F83" s="35"/>
      <c r="G83" s="35"/>
      <c r="H83" s="35"/>
      <c r="I83" s="35"/>
      <c r="J83" s="35"/>
      <c r="K83" s="35"/>
      <c r="L83" s="64" t="str">
        <f>IF(E14="","",E14)</f>
        <v xml:space="preserve"> </v>
      </c>
      <c r="M83" s="35"/>
      <c r="N83" s="35"/>
      <c r="O83" s="35"/>
      <c r="P83" s="35"/>
      <c r="Q83" s="35"/>
      <c r="R83" s="35"/>
      <c r="S83" s="35"/>
      <c r="T83" s="35"/>
      <c r="U83" s="35"/>
      <c r="V83" s="35"/>
      <c r="W83" s="35"/>
      <c r="X83" s="35"/>
      <c r="Y83" s="35"/>
      <c r="Z83" s="35"/>
      <c r="AA83" s="35"/>
      <c r="AB83" s="35"/>
      <c r="AC83" s="35"/>
      <c r="AD83" s="35"/>
      <c r="AE83" s="35"/>
      <c r="AF83" s="35"/>
      <c r="AG83" s="35"/>
      <c r="AH83" s="35"/>
      <c r="AI83" s="31" t="s">
        <v>33</v>
      </c>
      <c r="AJ83" s="35"/>
      <c r="AK83" s="35"/>
      <c r="AL83" s="35"/>
      <c r="AM83" s="636" t="str">
        <f>IF(E20="","",E20)</f>
        <v>Ing. Kateřina Petlíková</v>
      </c>
      <c r="AN83" s="636"/>
      <c r="AO83" s="636"/>
      <c r="AP83" s="636"/>
      <c r="AQ83" s="36"/>
      <c r="AS83" s="639"/>
      <c r="AT83" s="640"/>
      <c r="AU83" s="35"/>
      <c r="AV83" s="35"/>
      <c r="AW83" s="35"/>
      <c r="AX83" s="35"/>
      <c r="AY83" s="35"/>
      <c r="AZ83" s="35"/>
      <c r="BA83" s="35"/>
      <c r="BB83" s="35"/>
      <c r="BC83" s="35"/>
      <c r="BD83" s="35"/>
      <c r="BE83" s="35"/>
      <c r="BF83" s="72"/>
    </row>
    <row r="84" spans="1:76" s="1" customFormat="1" ht="10.9" customHeight="1">
      <c r="B84" s="34"/>
      <c r="C84" s="35"/>
      <c r="D84" s="35"/>
      <c r="E84" s="35"/>
      <c r="F84" s="35"/>
      <c r="G84" s="35"/>
      <c r="H84" s="35"/>
      <c r="I84" s="35"/>
      <c r="J84" s="35"/>
      <c r="K84" s="35"/>
      <c r="L84" s="35"/>
      <c r="M84" s="35"/>
      <c r="N84" s="35"/>
      <c r="O84" s="35"/>
      <c r="P84" s="35"/>
      <c r="Q84" s="35"/>
      <c r="R84" s="35"/>
      <c r="S84" s="35"/>
      <c r="T84" s="35"/>
      <c r="U84" s="35"/>
      <c r="V84" s="35"/>
      <c r="W84" s="35"/>
      <c r="X84" s="35"/>
      <c r="Y84" s="35"/>
      <c r="Z84" s="35"/>
      <c r="AA84" s="35"/>
      <c r="AB84" s="35"/>
      <c r="AC84" s="35"/>
      <c r="AD84" s="35"/>
      <c r="AE84" s="35"/>
      <c r="AF84" s="35"/>
      <c r="AG84" s="35"/>
      <c r="AH84" s="35"/>
      <c r="AI84" s="35"/>
      <c r="AJ84" s="35"/>
      <c r="AK84" s="35"/>
      <c r="AL84" s="35"/>
      <c r="AM84" s="35"/>
      <c r="AN84" s="35"/>
      <c r="AO84" s="35"/>
      <c r="AP84" s="35"/>
      <c r="AQ84" s="36"/>
      <c r="AS84" s="639"/>
      <c r="AT84" s="640"/>
      <c r="AU84" s="35"/>
      <c r="AV84" s="35"/>
      <c r="AW84" s="35"/>
      <c r="AX84" s="35"/>
      <c r="AY84" s="35"/>
      <c r="AZ84" s="35"/>
      <c r="BA84" s="35"/>
      <c r="BB84" s="35"/>
      <c r="BC84" s="35"/>
      <c r="BD84" s="35"/>
      <c r="BE84" s="35"/>
      <c r="BF84" s="72"/>
    </row>
    <row r="85" spans="1:76" s="1" customFormat="1" ht="29.25" customHeight="1">
      <c r="B85" s="34"/>
      <c r="C85" s="625" t="s">
        <v>59</v>
      </c>
      <c r="D85" s="626"/>
      <c r="E85" s="626"/>
      <c r="F85" s="626"/>
      <c r="G85" s="626"/>
      <c r="H85" s="73"/>
      <c r="I85" s="627" t="s">
        <v>60</v>
      </c>
      <c r="J85" s="626"/>
      <c r="K85" s="626"/>
      <c r="L85" s="626"/>
      <c r="M85" s="626"/>
      <c r="N85" s="626"/>
      <c r="O85" s="626"/>
      <c r="P85" s="626"/>
      <c r="Q85" s="626"/>
      <c r="R85" s="626"/>
      <c r="S85" s="626"/>
      <c r="T85" s="626"/>
      <c r="U85" s="626"/>
      <c r="V85" s="626"/>
      <c r="W85" s="626"/>
      <c r="X85" s="626"/>
      <c r="Y85" s="626"/>
      <c r="Z85" s="626"/>
      <c r="AA85" s="626"/>
      <c r="AB85" s="626"/>
      <c r="AC85" s="626"/>
      <c r="AD85" s="626"/>
      <c r="AE85" s="626"/>
      <c r="AF85" s="626"/>
      <c r="AG85" s="627" t="s">
        <v>61</v>
      </c>
      <c r="AH85" s="626"/>
      <c r="AI85" s="626"/>
      <c r="AJ85" s="626"/>
      <c r="AK85" s="626"/>
      <c r="AL85" s="626"/>
      <c r="AM85" s="626"/>
      <c r="AN85" s="627" t="s">
        <v>62</v>
      </c>
      <c r="AO85" s="626"/>
      <c r="AP85" s="628"/>
      <c r="AQ85" s="36"/>
      <c r="AS85" s="74" t="s">
        <v>63</v>
      </c>
      <c r="AT85" s="75" t="s">
        <v>64</v>
      </c>
      <c r="AU85" s="75" t="s">
        <v>65</v>
      </c>
      <c r="AV85" s="75" t="s">
        <v>66</v>
      </c>
      <c r="AW85" s="75" t="s">
        <v>67</v>
      </c>
      <c r="AX85" s="75" t="s">
        <v>68</v>
      </c>
      <c r="AY85" s="75" t="s">
        <v>69</v>
      </c>
      <c r="AZ85" s="75" t="s">
        <v>70</v>
      </c>
      <c r="BA85" s="75" t="s">
        <v>71</v>
      </c>
      <c r="BB85" s="75" t="s">
        <v>72</v>
      </c>
      <c r="BC85" s="75" t="s">
        <v>73</v>
      </c>
      <c r="BD85" s="75" t="s">
        <v>74</v>
      </c>
      <c r="BE85" s="75" t="s">
        <v>75</v>
      </c>
      <c r="BF85" s="76" t="s">
        <v>76</v>
      </c>
    </row>
    <row r="86" spans="1:76" s="1" customFormat="1" ht="10.9" customHeight="1">
      <c r="B86" s="34"/>
      <c r="C86" s="35"/>
      <c r="D86" s="35"/>
      <c r="E86" s="35"/>
      <c r="F86" s="35"/>
      <c r="G86" s="35"/>
      <c r="H86" s="35"/>
      <c r="I86" s="35"/>
      <c r="J86" s="35"/>
      <c r="K86" s="35"/>
      <c r="L86" s="35"/>
      <c r="M86" s="35"/>
      <c r="N86" s="35"/>
      <c r="O86" s="35"/>
      <c r="P86" s="35"/>
      <c r="Q86" s="35"/>
      <c r="R86" s="35"/>
      <c r="S86" s="35"/>
      <c r="T86" s="35"/>
      <c r="U86" s="35"/>
      <c r="V86" s="35"/>
      <c r="W86" s="35"/>
      <c r="X86" s="35"/>
      <c r="Y86" s="35"/>
      <c r="Z86" s="35"/>
      <c r="AA86" s="35"/>
      <c r="AB86" s="35"/>
      <c r="AC86" s="35"/>
      <c r="AD86" s="35"/>
      <c r="AE86" s="35"/>
      <c r="AF86" s="35"/>
      <c r="AG86" s="35"/>
      <c r="AH86" s="35"/>
      <c r="AI86" s="35"/>
      <c r="AJ86" s="35"/>
      <c r="AK86" s="35"/>
      <c r="AL86" s="35"/>
      <c r="AM86" s="35"/>
      <c r="AN86" s="35"/>
      <c r="AO86" s="35"/>
      <c r="AP86" s="35"/>
      <c r="AQ86" s="36"/>
      <c r="AS86" s="77"/>
      <c r="AT86" s="49"/>
      <c r="AU86" s="49"/>
      <c r="AV86" s="49"/>
      <c r="AW86" s="49"/>
      <c r="AX86" s="49"/>
      <c r="AY86" s="49"/>
      <c r="AZ86" s="49"/>
      <c r="BA86" s="49"/>
      <c r="BB86" s="49"/>
      <c r="BC86" s="49"/>
      <c r="BD86" s="49"/>
      <c r="BE86" s="49"/>
      <c r="BF86" s="50"/>
    </row>
    <row r="87" spans="1:76" s="4" customFormat="1" ht="32.450000000000003" customHeight="1">
      <c r="B87" s="66"/>
      <c r="C87" s="78" t="s">
        <v>77</v>
      </c>
      <c r="D87" s="79"/>
      <c r="E87" s="79"/>
      <c r="F87" s="79"/>
      <c r="G87" s="79"/>
      <c r="H87" s="79"/>
      <c r="I87" s="79"/>
      <c r="J87" s="79"/>
      <c r="K87" s="79"/>
      <c r="L87" s="79"/>
      <c r="M87" s="79"/>
      <c r="N87" s="79"/>
      <c r="O87" s="79"/>
      <c r="P87" s="79"/>
      <c r="Q87" s="79"/>
      <c r="R87" s="79"/>
      <c r="S87" s="79"/>
      <c r="T87" s="79"/>
      <c r="U87" s="79"/>
      <c r="V87" s="79"/>
      <c r="W87" s="79"/>
      <c r="X87" s="79"/>
      <c r="Y87" s="79"/>
      <c r="Z87" s="79"/>
      <c r="AA87" s="79"/>
      <c r="AB87" s="79"/>
      <c r="AC87" s="79"/>
      <c r="AD87" s="79"/>
      <c r="AE87" s="79"/>
      <c r="AF87" s="79"/>
      <c r="AG87" s="629">
        <f>SUM(AG88:AM92)</f>
        <v>0</v>
      </c>
      <c r="AH87" s="629"/>
      <c r="AI87" s="629"/>
      <c r="AJ87" s="629"/>
      <c r="AK87" s="629"/>
      <c r="AL87" s="629"/>
      <c r="AM87" s="629"/>
      <c r="AN87" s="630">
        <f>SUM(AN88:AP92)</f>
        <v>0</v>
      </c>
      <c r="AO87" s="630"/>
      <c r="AP87" s="630"/>
      <c r="AQ87" s="69"/>
      <c r="AS87" s="80" t="e">
        <f>ROUND(AS88,2)</f>
        <v>#REF!</v>
      </c>
      <c r="AT87" s="81" t="e">
        <f>ROUND(AT88,2)</f>
        <v>#REF!</v>
      </c>
      <c r="AU87" s="82" t="e">
        <f>ROUND(AU88,2)</f>
        <v>#REF!</v>
      </c>
      <c r="AV87" s="82" t="e">
        <f>ROUND(SUM(AX87:AY87),2)</f>
        <v>#REF!</v>
      </c>
      <c r="AW87" s="83" t="e">
        <f>ROUND(AW88,5)</f>
        <v>#REF!</v>
      </c>
      <c r="AX87" s="82" t="e">
        <f>ROUND(BB87*L33,2)</f>
        <v>#REF!</v>
      </c>
      <c r="AY87" s="82" t="e">
        <f>ROUND(BC87*L34,2)</f>
        <v>#REF!</v>
      </c>
      <c r="AZ87" s="82" t="e">
        <f>ROUND(BD87*L33,2)</f>
        <v>#REF!</v>
      </c>
      <c r="BA87" s="82" t="e">
        <f>ROUND(BE87*L34,2)</f>
        <v>#REF!</v>
      </c>
      <c r="BB87" s="82" t="e">
        <f>ROUND(BB88,2)</f>
        <v>#REF!</v>
      </c>
      <c r="BC87" s="82" t="e">
        <f>ROUND(BC88,2)</f>
        <v>#REF!</v>
      </c>
      <c r="BD87" s="82" t="e">
        <f>ROUND(BD88,2)</f>
        <v>#REF!</v>
      </c>
      <c r="BE87" s="82" t="e">
        <f>ROUND(BE88,2)</f>
        <v>#REF!</v>
      </c>
      <c r="BF87" s="84" t="e">
        <f>ROUND(BF88,2)</f>
        <v>#REF!</v>
      </c>
      <c r="BS87" s="85" t="s">
        <v>78</v>
      </c>
      <c r="BT87" s="85" t="s">
        <v>79</v>
      </c>
      <c r="BV87" s="85" t="s">
        <v>80</v>
      </c>
      <c r="BW87" s="85" t="s">
        <v>81</v>
      </c>
      <c r="BX87" s="85" t="s">
        <v>82</v>
      </c>
    </row>
    <row r="88" spans="1:76" s="5" customFormat="1" ht="53.25" customHeight="1">
      <c r="A88" s="86" t="s">
        <v>83</v>
      </c>
      <c r="B88" s="87"/>
      <c r="C88" s="88"/>
      <c r="D88" s="607"/>
      <c r="E88" s="607"/>
      <c r="F88" s="607"/>
      <c r="G88" s="607"/>
      <c r="H88" s="607"/>
      <c r="I88" s="89"/>
      <c r="J88" s="607" t="s">
        <v>1459</v>
      </c>
      <c r="K88" s="607"/>
      <c r="L88" s="607"/>
      <c r="M88" s="607"/>
      <c r="N88" s="607"/>
      <c r="O88" s="607"/>
      <c r="P88" s="607"/>
      <c r="Q88" s="607"/>
      <c r="R88" s="607"/>
      <c r="S88" s="607"/>
      <c r="T88" s="607"/>
      <c r="U88" s="607"/>
      <c r="V88" s="607"/>
      <c r="W88" s="607"/>
      <c r="X88" s="607"/>
      <c r="Y88" s="607"/>
      <c r="Z88" s="607"/>
      <c r="AA88" s="607"/>
      <c r="AB88" s="607"/>
      <c r="AC88" s="607"/>
      <c r="AD88" s="607"/>
      <c r="AE88" s="607"/>
      <c r="AF88" s="607"/>
      <c r="AG88" s="608">
        <f>SUM('Demontáže,demolice'!M31:P31)</f>
        <v>0</v>
      </c>
      <c r="AH88" s="609"/>
      <c r="AI88" s="609"/>
      <c r="AJ88" s="609"/>
      <c r="AK88" s="609"/>
      <c r="AL88" s="609"/>
      <c r="AM88" s="609"/>
      <c r="AN88" s="608">
        <f>SUM('Demontáže,demolice'!L39:P39)</f>
        <v>0</v>
      </c>
      <c r="AO88" s="609"/>
      <c r="AP88" s="609"/>
      <c r="AQ88" s="90"/>
      <c r="AS88" s="91" t="e">
        <f>#REF!</f>
        <v>#REF!</v>
      </c>
      <c r="AT88" s="92" t="e">
        <f>#REF!</f>
        <v>#REF!</v>
      </c>
      <c r="AU88" s="92" t="e">
        <f>#REF!</f>
        <v>#REF!</v>
      </c>
      <c r="AV88" s="92" t="e">
        <f>ROUND(SUM(AX88:AY88),2)</f>
        <v>#REF!</v>
      </c>
      <c r="AW88" s="93" t="e">
        <f>#REF!</f>
        <v>#REF!</v>
      </c>
      <c r="AX88" s="92" t="e">
        <f>#REF!</f>
        <v>#REF!</v>
      </c>
      <c r="AY88" s="92" t="e">
        <f>#REF!</f>
        <v>#REF!</v>
      </c>
      <c r="AZ88" s="92" t="e">
        <f>#REF!</f>
        <v>#REF!</v>
      </c>
      <c r="BA88" s="92" t="e">
        <f>#REF!</f>
        <v>#REF!</v>
      </c>
      <c r="BB88" s="92" t="e">
        <f>#REF!</f>
        <v>#REF!</v>
      </c>
      <c r="BC88" s="92" t="e">
        <f>#REF!</f>
        <v>#REF!</v>
      </c>
      <c r="BD88" s="92" t="e">
        <f>#REF!</f>
        <v>#REF!</v>
      </c>
      <c r="BE88" s="92" t="e">
        <f>#REF!</f>
        <v>#REF!</v>
      </c>
      <c r="BF88" s="94" t="e">
        <f>#REF!</f>
        <v>#REF!</v>
      </c>
      <c r="BT88" s="95" t="s">
        <v>84</v>
      </c>
      <c r="BU88" s="95" t="s">
        <v>85</v>
      </c>
      <c r="BV88" s="95" t="s">
        <v>80</v>
      </c>
      <c r="BW88" s="95" t="s">
        <v>81</v>
      </c>
      <c r="BX88" s="95" t="s">
        <v>82</v>
      </c>
    </row>
    <row r="89" spans="1:76" s="5" customFormat="1" ht="53.25" customHeight="1">
      <c r="A89" s="86"/>
      <c r="B89" s="87"/>
      <c r="C89" s="88"/>
      <c r="D89" s="607"/>
      <c r="E89" s="607"/>
      <c r="F89" s="607"/>
      <c r="G89" s="607"/>
      <c r="H89" s="607"/>
      <c r="I89" s="175"/>
      <c r="J89" s="607" t="s">
        <v>1458</v>
      </c>
      <c r="K89" s="607"/>
      <c r="L89" s="607"/>
      <c r="M89" s="607"/>
      <c r="N89" s="607"/>
      <c r="O89" s="607"/>
      <c r="P89" s="607"/>
      <c r="Q89" s="607"/>
      <c r="R89" s="607"/>
      <c r="S89" s="607"/>
      <c r="T89" s="607"/>
      <c r="U89" s="607"/>
      <c r="V89" s="607"/>
      <c r="W89" s="607"/>
      <c r="X89" s="607"/>
      <c r="Y89" s="607"/>
      <c r="Z89" s="607"/>
      <c r="AA89" s="607"/>
      <c r="AB89" s="607"/>
      <c r="AC89" s="607"/>
      <c r="AD89" s="607"/>
      <c r="AE89" s="607"/>
      <c r="AF89" s="607"/>
      <c r="AG89" s="608">
        <f>SUM(Stavební_část!M31)</f>
        <v>0</v>
      </c>
      <c r="AH89" s="609"/>
      <c r="AI89" s="609"/>
      <c r="AJ89" s="609"/>
      <c r="AK89" s="609"/>
      <c r="AL89" s="609"/>
      <c r="AM89" s="609"/>
      <c r="AN89" s="608">
        <f>SUM(Stavební_část!L39)</f>
        <v>0</v>
      </c>
      <c r="AO89" s="609"/>
      <c r="AP89" s="609"/>
      <c r="AQ89" s="90"/>
      <c r="AS89" s="192"/>
      <c r="AT89" s="192"/>
      <c r="AU89" s="192"/>
      <c r="AV89" s="192"/>
      <c r="AW89" s="193"/>
      <c r="AX89" s="192"/>
      <c r="AY89" s="192"/>
      <c r="AZ89" s="192"/>
      <c r="BA89" s="192"/>
      <c r="BB89" s="192"/>
      <c r="BC89" s="192"/>
      <c r="BD89" s="192"/>
      <c r="BE89" s="192"/>
      <c r="BF89" s="192"/>
      <c r="BT89" s="95"/>
      <c r="BU89" s="95"/>
      <c r="BV89" s="95"/>
      <c r="BW89" s="95"/>
      <c r="BX89" s="95"/>
    </row>
    <row r="90" spans="1:76" s="5" customFormat="1" ht="53.25" customHeight="1">
      <c r="A90" s="86"/>
      <c r="B90" s="87"/>
      <c r="C90" s="88"/>
      <c r="D90" s="198"/>
      <c r="E90" s="198"/>
      <c r="F90" s="198"/>
      <c r="G90" s="198"/>
      <c r="H90" s="198"/>
      <c r="I90" s="197"/>
      <c r="J90" s="607" t="s">
        <v>1723</v>
      </c>
      <c r="K90" s="607"/>
      <c r="L90" s="607"/>
      <c r="M90" s="607"/>
      <c r="N90" s="607"/>
      <c r="O90" s="607"/>
      <c r="P90" s="607"/>
      <c r="Q90" s="607"/>
      <c r="R90" s="607"/>
      <c r="S90" s="607"/>
      <c r="T90" s="607"/>
      <c r="U90" s="607"/>
      <c r="V90" s="607"/>
      <c r="W90" s="607"/>
      <c r="X90" s="607"/>
      <c r="Y90" s="607"/>
      <c r="Z90" s="607"/>
      <c r="AA90" s="607"/>
      <c r="AB90" s="607"/>
      <c r="AC90" s="607"/>
      <c r="AD90" s="607"/>
      <c r="AE90" s="607"/>
      <c r="AF90" s="607"/>
      <c r="AG90" s="608">
        <f>SUM('Rekapitulace elektro'!E30)</f>
        <v>0</v>
      </c>
      <c r="AH90" s="609"/>
      <c r="AI90" s="609"/>
      <c r="AJ90" s="609"/>
      <c r="AK90" s="609"/>
      <c r="AL90" s="609"/>
      <c r="AM90" s="609"/>
      <c r="AN90" s="608">
        <f>SUM('Rekapitulace elektro'!D31:E31)</f>
        <v>0</v>
      </c>
      <c r="AO90" s="609"/>
      <c r="AP90" s="609"/>
      <c r="AQ90" s="90"/>
      <c r="AS90" s="192"/>
      <c r="AT90" s="192"/>
      <c r="AU90" s="192"/>
      <c r="AV90" s="192"/>
      <c r="AW90" s="193"/>
      <c r="AX90" s="192"/>
      <c r="AY90" s="192"/>
      <c r="AZ90" s="192"/>
      <c r="BA90" s="192"/>
      <c r="BB90" s="192"/>
      <c r="BC90" s="192"/>
      <c r="BD90" s="192"/>
      <c r="BE90" s="192"/>
      <c r="BF90" s="192"/>
      <c r="BT90" s="95"/>
      <c r="BU90" s="95"/>
      <c r="BV90" s="95"/>
      <c r="BW90" s="95"/>
      <c r="BX90" s="95"/>
    </row>
    <row r="91" spans="1:76" s="5" customFormat="1" ht="53.25" customHeight="1">
      <c r="A91" s="86"/>
      <c r="B91" s="87"/>
      <c r="C91" s="88"/>
      <c r="D91" s="198"/>
      <c r="E91" s="198"/>
      <c r="F91" s="198"/>
      <c r="G91" s="198"/>
      <c r="H91" s="198"/>
      <c r="I91" s="197"/>
      <c r="J91" s="607" t="s">
        <v>2452</v>
      </c>
      <c r="K91" s="607"/>
      <c r="L91" s="607"/>
      <c r="M91" s="607"/>
      <c r="N91" s="607"/>
      <c r="O91" s="607"/>
      <c r="P91" s="607"/>
      <c r="Q91" s="607"/>
      <c r="R91" s="607"/>
      <c r="S91" s="607"/>
      <c r="T91" s="607"/>
      <c r="U91" s="607"/>
      <c r="V91" s="607"/>
      <c r="W91" s="607"/>
      <c r="X91" s="607"/>
      <c r="Y91" s="607"/>
      <c r="Z91" s="607"/>
      <c r="AA91" s="607"/>
      <c r="AB91" s="607"/>
      <c r="AC91" s="607"/>
      <c r="AD91" s="607"/>
      <c r="AE91" s="607"/>
      <c r="AF91" s="607"/>
      <c r="AG91" s="608">
        <f>SUM(VZT!I49)</f>
        <v>0</v>
      </c>
      <c r="AH91" s="609"/>
      <c r="AI91" s="609"/>
      <c r="AJ91" s="609"/>
      <c r="AK91" s="609"/>
      <c r="AL91" s="609"/>
      <c r="AM91" s="609"/>
      <c r="AN91" s="608">
        <f>AG91*1.21</f>
        <v>0</v>
      </c>
      <c r="AO91" s="609"/>
      <c r="AP91" s="609"/>
      <c r="AQ91" s="90"/>
      <c r="AS91" s="192"/>
      <c r="AT91" s="192"/>
      <c r="AU91" s="192"/>
      <c r="AV91" s="192"/>
      <c r="AW91" s="193"/>
      <c r="AX91" s="192"/>
      <c r="AY91" s="192"/>
      <c r="AZ91" s="192"/>
      <c r="BA91" s="192"/>
      <c r="BB91" s="192"/>
      <c r="BC91" s="192"/>
      <c r="BD91" s="192"/>
      <c r="BE91" s="192"/>
      <c r="BF91" s="192"/>
      <c r="BT91" s="95"/>
      <c r="BU91" s="95"/>
      <c r="BV91" s="95"/>
      <c r="BW91" s="95"/>
      <c r="BX91" s="95"/>
    </row>
    <row r="92" spans="1:76" s="5" customFormat="1" ht="53.25" customHeight="1">
      <c r="A92" s="86"/>
      <c r="B92" s="87"/>
      <c r="C92" s="88"/>
      <c r="D92" s="198"/>
      <c r="E92" s="198"/>
      <c r="F92" s="198"/>
      <c r="G92" s="198"/>
      <c r="H92" s="198"/>
      <c r="I92" s="197"/>
      <c r="J92" s="607" t="s">
        <v>2453</v>
      </c>
      <c r="K92" s="607"/>
      <c r="L92" s="607"/>
      <c r="M92" s="607"/>
      <c r="N92" s="607"/>
      <c r="O92" s="607"/>
      <c r="P92" s="607"/>
      <c r="Q92" s="607"/>
      <c r="R92" s="607"/>
      <c r="S92" s="607"/>
      <c r="T92" s="607"/>
      <c r="U92" s="607"/>
      <c r="V92" s="607"/>
      <c r="W92" s="607"/>
      <c r="X92" s="607"/>
      <c r="Y92" s="607"/>
      <c r="Z92" s="607"/>
      <c r="AA92" s="607"/>
      <c r="AB92" s="607"/>
      <c r="AC92" s="607"/>
      <c r="AD92" s="607"/>
      <c r="AE92" s="607"/>
      <c r="AF92" s="607"/>
      <c r="AG92" s="608">
        <f>SUM(ZTI!J27)</f>
        <v>0</v>
      </c>
      <c r="AH92" s="609"/>
      <c r="AI92" s="609"/>
      <c r="AJ92" s="609"/>
      <c r="AK92" s="609"/>
      <c r="AL92" s="609"/>
      <c r="AM92" s="609"/>
      <c r="AN92" s="608">
        <f>SUM(ZTI!J36)</f>
        <v>0</v>
      </c>
      <c r="AO92" s="609"/>
      <c r="AP92" s="609"/>
      <c r="AQ92" s="90"/>
      <c r="AS92" s="192"/>
      <c r="AT92" s="192"/>
      <c r="AU92" s="192"/>
      <c r="AV92" s="192"/>
      <c r="AW92" s="193"/>
      <c r="AX92" s="192"/>
      <c r="AY92" s="192"/>
      <c r="AZ92" s="192"/>
      <c r="BA92" s="192"/>
      <c r="BB92" s="192"/>
      <c r="BC92" s="192"/>
      <c r="BD92" s="192"/>
      <c r="BE92" s="192"/>
      <c r="BF92" s="192"/>
      <c r="BT92" s="95"/>
      <c r="BU92" s="95"/>
      <c r="BV92" s="95"/>
      <c r="BW92" s="95"/>
      <c r="BX92" s="95"/>
    </row>
    <row r="93" spans="1:76">
      <c r="B93" s="24"/>
      <c r="C93" s="27"/>
      <c r="D93" s="27"/>
      <c r="E93" s="27"/>
      <c r="F93" s="27"/>
      <c r="G93" s="27"/>
      <c r="H93" s="27"/>
      <c r="I93" s="27"/>
      <c r="J93" s="27"/>
      <c r="K93" s="27"/>
      <c r="L93" s="27"/>
      <c r="M93" s="27"/>
      <c r="N93" s="27"/>
      <c r="O93" s="27"/>
      <c r="P93" s="27"/>
      <c r="Q93" s="27"/>
      <c r="R93" s="27"/>
      <c r="S93" s="27"/>
      <c r="T93" s="27"/>
      <c r="U93" s="27"/>
      <c r="V93" s="27"/>
      <c r="W93" s="27"/>
      <c r="X93" s="27"/>
      <c r="Y93" s="27"/>
      <c r="Z93" s="27"/>
      <c r="AA93" s="27"/>
      <c r="AB93" s="27"/>
      <c r="AC93" s="27"/>
      <c r="AD93" s="27"/>
      <c r="AE93" s="27"/>
      <c r="AF93" s="27"/>
      <c r="AG93" s="27"/>
      <c r="AH93" s="27"/>
      <c r="AI93" s="27"/>
      <c r="AJ93" s="27"/>
      <c r="AK93" s="27"/>
      <c r="AL93" s="27"/>
      <c r="AM93" s="27"/>
      <c r="AN93" s="27"/>
      <c r="AO93" s="27"/>
      <c r="AP93" s="27"/>
      <c r="AQ93" s="25"/>
    </row>
    <row r="94" spans="1:76" s="1" customFormat="1" ht="30" customHeight="1">
      <c r="B94" s="34"/>
      <c r="C94" s="78" t="s">
        <v>86</v>
      </c>
      <c r="D94" s="35"/>
      <c r="E94" s="35"/>
      <c r="F94" s="35"/>
      <c r="G94" s="35"/>
      <c r="H94" s="35"/>
      <c r="I94" s="35"/>
      <c r="J94" s="35"/>
      <c r="K94" s="35"/>
      <c r="L94" s="35"/>
      <c r="M94" s="35"/>
      <c r="N94" s="35"/>
      <c r="O94" s="35"/>
      <c r="P94" s="35"/>
      <c r="Q94" s="35"/>
      <c r="R94" s="35"/>
      <c r="S94" s="35"/>
      <c r="T94" s="35"/>
      <c r="U94" s="35"/>
      <c r="V94" s="35"/>
      <c r="W94" s="35"/>
      <c r="X94" s="35"/>
      <c r="Y94" s="35"/>
      <c r="Z94" s="35"/>
      <c r="AA94" s="35"/>
      <c r="AB94" s="35"/>
      <c r="AC94" s="35"/>
      <c r="AD94" s="35"/>
      <c r="AE94" s="35"/>
      <c r="AF94" s="35"/>
      <c r="AG94" s="630">
        <v>0</v>
      </c>
      <c r="AH94" s="630"/>
      <c r="AI94" s="630"/>
      <c r="AJ94" s="630"/>
      <c r="AK94" s="630"/>
      <c r="AL94" s="630"/>
      <c r="AM94" s="630"/>
      <c r="AN94" s="630">
        <v>0</v>
      </c>
      <c r="AO94" s="630"/>
      <c r="AP94" s="630"/>
      <c r="AQ94" s="36"/>
      <c r="AS94" s="74" t="s">
        <v>87</v>
      </c>
      <c r="AT94" s="75" t="s">
        <v>88</v>
      </c>
      <c r="AU94" s="75" t="s">
        <v>41</v>
      </c>
      <c r="AV94" s="76" t="s">
        <v>66</v>
      </c>
    </row>
    <row r="95" spans="1:76" s="1" customFormat="1" ht="10.9" customHeight="1">
      <c r="B95" s="34"/>
      <c r="C95" s="35"/>
      <c r="D95" s="35"/>
      <c r="E95" s="35"/>
      <c r="F95" s="35"/>
      <c r="G95" s="35"/>
      <c r="H95" s="35"/>
      <c r="I95" s="35"/>
      <c r="J95" s="35"/>
      <c r="K95" s="35"/>
      <c r="L95" s="35"/>
      <c r="M95" s="35"/>
      <c r="N95" s="35"/>
      <c r="O95" s="35"/>
      <c r="P95" s="35"/>
      <c r="Q95" s="35"/>
      <c r="R95" s="35"/>
      <c r="S95" s="35"/>
      <c r="T95" s="35"/>
      <c r="U95" s="35"/>
      <c r="V95" s="35"/>
      <c r="W95" s="35"/>
      <c r="X95" s="35"/>
      <c r="Y95" s="35"/>
      <c r="Z95" s="35"/>
      <c r="AA95" s="35"/>
      <c r="AB95" s="35"/>
      <c r="AC95" s="35"/>
      <c r="AD95" s="35"/>
      <c r="AE95" s="35"/>
      <c r="AF95" s="35"/>
      <c r="AG95" s="35"/>
      <c r="AH95" s="35"/>
      <c r="AI95" s="35"/>
      <c r="AJ95" s="35"/>
      <c r="AK95" s="35"/>
      <c r="AL95" s="35"/>
      <c r="AM95" s="35"/>
      <c r="AN95" s="35"/>
      <c r="AO95" s="35"/>
      <c r="AP95" s="35"/>
      <c r="AQ95" s="36"/>
      <c r="AS95" s="96"/>
      <c r="AT95" s="54"/>
      <c r="AU95" s="54"/>
      <c r="AV95" s="56"/>
    </row>
    <row r="96" spans="1:76" s="1" customFormat="1" ht="30" customHeight="1">
      <c r="B96" s="34"/>
      <c r="C96" s="97" t="s">
        <v>89</v>
      </c>
      <c r="D96" s="98"/>
      <c r="E96" s="98"/>
      <c r="F96" s="98"/>
      <c r="G96" s="98"/>
      <c r="H96" s="98"/>
      <c r="I96" s="98"/>
      <c r="J96" s="98"/>
      <c r="K96" s="98"/>
      <c r="L96" s="98"/>
      <c r="M96" s="98"/>
      <c r="N96" s="98"/>
      <c r="O96" s="98"/>
      <c r="P96" s="98"/>
      <c r="Q96" s="98"/>
      <c r="R96" s="98"/>
      <c r="S96" s="98"/>
      <c r="T96" s="98"/>
      <c r="U96" s="98"/>
      <c r="V96" s="98"/>
      <c r="W96" s="98"/>
      <c r="X96" s="98"/>
      <c r="Y96" s="98"/>
      <c r="Z96" s="98"/>
      <c r="AA96" s="98"/>
      <c r="AB96" s="98"/>
      <c r="AC96" s="98"/>
      <c r="AD96" s="98"/>
      <c r="AE96" s="98"/>
      <c r="AF96" s="98"/>
      <c r="AG96" s="631">
        <f>AG87+AG94</f>
        <v>0</v>
      </c>
      <c r="AH96" s="631"/>
      <c r="AI96" s="631"/>
      <c r="AJ96" s="631"/>
      <c r="AK96" s="631"/>
      <c r="AL96" s="631"/>
      <c r="AM96" s="631"/>
      <c r="AN96" s="631">
        <f>AN87+AN94</f>
        <v>0</v>
      </c>
      <c r="AO96" s="631"/>
      <c r="AP96" s="631"/>
      <c r="AQ96" s="36"/>
    </row>
    <row r="97" spans="2:43" s="1" customFormat="1" ht="6.95" customHeight="1">
      <c r="B97" s="57"/>
      <c r="C97" s="58"/>
      <c r="D97" s="58"/>
      <c r="E97" s="58"/>
      <c r="F97" s="58"/>
      <c r="G97" s="58"/>
      <c r="H97" s="58"/>
      <c r="I97" s="58"/>
      <c r="J97" s="58"/>
      <c r="K97" s="58"/>
      <c r="L97" s="58"/>
      <c r="M97" s="58"/>
      <c r="N97" s="58"/>
      <c r="O97" s="58"/>
      <c r="P97" s="58"/>
      <c r="Q97" s="58"/>
      <c r="R97" s="58"/>
      <c r="S97" s="58"/>
      <c r="T97" s="58"/>
      <c r="U97" s="58"/>
      <c r="V97" s="58"/>
      <c r="W97" s="58"/>
      <c r="X97" s="58"/>
      <c r="Y97" s="58"/>
      <c r="Z97" s="58"/>
      <c r="AA97" s="58"/>
      <c r="AB97" s="58"/>
      <c r="AC97" s="58"/>
      <c r="AD97" s="58"/>
      <c r="AE97" s="58"/>
      <c r="AF97" s="58"/>
      <c r="AG97" s="58"/>
      <c r="AH97" s="58"/>
      <c r="AI97" s="58"/>
      <c r="AJ97" s="58"/>
      <c r="AK97" s="58"/>
      <c r="AL97" s="58"/>
      <c r="AM97" s="58"/>
      <c r="AN97" s="58"/>
      <c r="AO97" s="58"/>
      <c r="AP97" s="58"/>
      <c r="AQ97" s="59"/>
    </row>
  </sheetData>
  <mergeCells count="60">
    <mergeCell ref="J92:AF92"/>
    <mergeCell ref="AG92:AM92"/>
    <mergeCell ref="AN92:AP92"/>
    <mergeCell ref="J90:AF90"/>
    <mergeCell ref="AG90:AM90"/>
    <mergeCell ref="AN90:AP90"/>
    <mergeCell ref="J91:AF91"/>
    <mergeCell ref="AG91:AM91"/>
    <mergeCell ref="AN91:AP91"/>
    <mergeCell ref="AG94:AM94"/>
    <mergeCell ref="AN94:AP94"/>
    <mergeCell ref="AG96:AM96"/>
    <mergeCell ref="AN96:AP96"/>
    <mergeCell ref="AR2:BG2"/>
    <mergeCell ref="C76:AP76"/>
    <mergeCell ref="L78:AO78"/>
    <mergeCell ref="AM82:AP82"/>
    <mergeCell ref="AS82:AT84"/>
    <mergeCell ref="AM83:AP83"/>
    <mergeCell ref="L37:O37"/>
    <mergeCell ref="W37:AE37"/>
    <mergeCell ref="AK37:AO37"/>
    <mergeCell ref="X39:AB39"/>
    <mergeCell ref="AK39:AO39"/>
    <mergeCell ref="L35:O35"/>
    <mergeCell ref="AN88:AP88"/>
    <mergeCell ref="AG88:AM88"/>
    <mergeCell ref="D88:H88"/>
    <mergeCell ref="J88:AF88"/>
    <mergeCell ref="AG87:AM87"/>
    <mergeCell ref="AN87:AP87"/>
    <mergeCell ref="L36:O36"/>
    <mergeCell ref="W36:AE36"/>
    <mergeCell ref="AK36:AO36"/>
    <mergeCell ref="C85:G85"/>
    <mergeCell ref="I85:AF85"/>
    <mergeCell ref="AG85:AM85"/>
    <mergeCell ref="AN85:AP85"/>
    <mergeCell ref="AK33:AO33"/>
    <mergeCell ref="L34:O34"/>
    <mergeCell ref="W34:AE34"/>
    <mergeCell ref="AK34:AO34"/>
    <mergeCell ref="W35:AE35"/>
    <mergeCell ref="AK35:AO35"/>
    <mergeCell ref="D89:H89"/>
    <mergeCell ref="J89:AF89"/>
    <mergeCell ref="AG89:AM89"/>
    <mergeCell ref="AN89:AP89"/>
    <mergeCell ref="C2:AP2"/>
    <mergeCell ref="C4:AP4"/>
    <mergeCell ref="K5:AO5"/>
    <mergeCell ref="K6:AO6"/>
    <mergeCell ref="E23:AN23"/>
    <mergeCell ref="AK26:AO26"/>
    <mergeCell ref="AK27:AO27"/>
    <mergeCell ref="AK28:AO28"/>
    <mergeCell ref="AK29:AO29"/>
    <mergeCell ref="AK31:AO31"/>
    <mergeCell ref="L33:O33"/>
    <mergeCell ref="W33:AE33"/>
  </mergeCells>
  <hyperlinks>
    <hyperlink ref="K1:S1" location="C2" display="1) Souhrnný list stavby"/>
    <hyperlink ref="W1:AF1" location="C87" display="2) Rekapitulace objektů"/>
    <hyperlink ref="A88" location="'2017-03 - Rekonstrukce ša...'!C2" display="/"/>
  </hyperlinks>
  <pageMargins left="0.58333330000000005" right="0.58333330000000005" top="0.5" bottom="0.46666669999999999" header="0" footer="0"/>
  <pageSetup paperSize="9" scale="95" fitToHeight="100" orientation="portrait" blackAndWhite="1" r:id="rId1"/>
  <headerFooter>
    <oddFooter>&amp;CStrana &amp;P z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X290"/>
  <sheetViews>
    <sheetView showGridLines="0" zoomScaleNormal="100" workbookViewId="0">
      <pane ySplit="1" topLeftCell="A2" activePane="bottomLeft" state="frozen"/>
      <selection pane="bottomLeft" activeCell="AN124" sqref="AN124"/>
    </sheetView>
  </sheetViews>
  <sheetFormatPr defaultRowHeight="13.5"/>
  <cols>
    <col min="1" max="1" width="8.33203125" style="176" customWidth="1"/>
    <col min="2" max="2" width="1.6640625" style="176" customWidth="1"/>
    <col min="3" max="3" width="4.1640625" style="176" customWidth="1"/>
    <col min="4" max="4" width="4.33203125" style="176" customWidth="1"/>
    <col min="5" max="5" width="17.1640625" style="176" customWidth="1"/>
    <col min="6" max="7" width="11.1640625" style="176" customWidth="1"/>
    <col min="8" max="8" width="12.5" style="176" customWidth="1"/>
    <col min="9" max="9" width="7" style="176" customWidth="1"/>
    <col min="10" max="10" width="5.1640625" style="176" customWidth="1"/>
    <col min="11" max="11" width="11.5" style="176" customWidth="1"/>
    <col min="12" max="12" width="12" style="176" customWidth="1"/>
    <col min="13" max="14" width="6" style="176" customWidth="1"/>
    <col min="15" max="15" width="2" style="176" customWidth="1"/>
    <col min="16" max="16" width="12.5" style="176" customWidth="1"/>
    <col min="17" max="17" width="4.1640625" style="176" customWidth="1"/>
    <col min="18" max="18" width="1.6640625" style="176" customWidth="1"/>
    <col min="19" max="19" width="10.33203125" style="176" customWidth="1"/>
    <col min="20" max="20" width="29.6640625" style="176" hidden="1" customWidth="1"/>
    <col min="21" max="21" width="16.33203125" style="176" hidden="1" customWidth="1"/>
    <col min="22" max="24" width="20" style="176" hidden="1" customWidth="1"/>
    <col min="25" max="25" width="12.33203125" style="176" hidden="1" customWidth="1"/>
    <col min="26" max="26" width="16.33203125" style="176" hidden="1" customWidth="1"/>
    <col min="27" max="27" width="12.33203125" style="176" hidden="1" customWidth="1"/>
    <col min="28" max="28" width="15" style="176" hidden="1" customWidth="1"/>
    <col min="29" max="29" width="11" style="176" hidden="1" customWidth="1"/>
    <col min="30" max="30" width="9.5" style="176" customWidth="1"/>
    <col min="31" max="31" width="2.6640625" style="176" customWidth="1"/>
    <col min="32" max="16384" width="9.33203125" style="176"/>
  </cols>
  <sheetData>
    <row r="1" spans="1:66" ht="21.75" customHeight="1">
      <c r="A1" s="99"/>
      <c r="B1" s="14"/>
      <c r="C1" s="14"/>
      <c r="D1" s="15" t="s">
        <v>1</v>
      </c>
      <c r="E1" s="14"/>
      <c r="F1" s="16" t="s">
        <v>90</v>
      </c>
      <c r="G1" s="16"/>
      <c r="H1" s="653" t="s">
        <v>91</v>
      </c>
      <c r="I1" s="653"/>
      <c r="J1" s="653"/>
      <c r="K1" s="653"/>
      <c r="L1" s="16" t="s">
        <v>92</v>
      </c>
      <c r="M1" s="14"/>
      <c r="N1" s="14"/>
      <c r="O1" s="15" t="s">
        <v>93</v>
      </c>
      <c r="P1" s="14"/>
      <c r="Q1" s="14"/>
      <c r="R1" s="14"/>
      <c r="S1" s="16" t="s">
        <v>94</v>
      </c>
      <c r="T1" s="16"/>
      <c r="U1" s="99"/>
      <c r="V1" s="99"/>
      <c r="W1" s="17"/>
      <c r="X1" s="17"/>
      <c r="Y1" s="17"/>
      <c r="Z1" s="17"/>
      <c r="AA1" s="17"/>
      <c r="AB1" s="17"/>
      <c r="AC1" s="17"/>
      <c r="AD1" s="17"/>
      <c r="AE1" s="17"/>
      <c r="AF1" s="17"/>
      <c r="AG1" s="17"/>
      <c r="AH1" s="17"/>
      <c r="AI1" s="17"/>
      <c r="AJ1" s="17"/>
      <c r="AK1" s="17"/>
      <c r="AL1" s="17"/>
      <c r="AM1" s="17"/>
      <c r="AN1" s="17"/>
      <c r="AO1" s="17"/>
      <c r="AP1" s="17"/>
      <c r="AQ1" s="17"/>
      <c r="AR1" s="17"/>
      <c r="AS1" s="17"/>
      <c r="AT1" s="17"/>
      <c r="AU1" s="17"/>
      <c r="AV1" s="17"/>
      <c r="AW1" s="17"/>
      <c r="AX1" s="17"/>
      <c r="AY1" s="17"/>
      <c r="AZ1" s="17"/>
      <c r="BA1" s="17"/>
      <c r="BB1" s="17"/>
      <c r="BC1" s="17"/>
      <c r="BD1" s="17"/>
      <c r="BE1" s="17"/>
      <c r="BF1" s="17"/>
      <c r="BG1" s="17"/>
      <c r="BH1" s="17"/>
      <c r="BI1" s="17"/>
      <c r="BJ1" s="17"/>
      <c r="BK1" s="17"/>
      <c r="BL1" s="17"/>
      <c r="BM1" s="17"/>
      <c r="BN1" s="17"/>
    </row>
    <row r="2" spans="1:66" ht="36.950000000000003" customHeight="1">
      <c r="C2" s="610" t="s">
        <v>8</v>
      </c>
      <c r="D2" s="611"/>
      <c r="E2" s="611"/>
      <c r="F2" s="611"/>
      <c r="G2" s="611"/>
      <c r="H2" s="611"/>
      <c r="I2" s="611"/>
      <c r="J2" s="611"/>
      <c r="K2" s="611"/>
      <c r="L2" s="611"/>
      <c r="M2" s="611"/>
      <c r="N2" s="611"/>
      <c r="O2" s="611"/>
      <c r="P2" s="611"/>
      <c r="Q2" s="611"/>
      <c r="S2" s="632" t="s">
        <v>9</v>
      </c>
      <c r="T2" s="633"/>
      <c r="U2" s="633"/>
      <c r="V2" s="633"/>
      <c r="W2" s="633"/>
      <c r="X2" s="633"/>
      <c r="Y2" s="633"/>
      <c r="Z2" s="633"/>
      <c r="AA2" s="633"/>
      <c r="AB2" s="633"/>
      <c r="AC2" s="633"/>
      <c r="AD2" s="633"/>
      <c r="AE2" s="633"/>
      <c r="AF2" s="633"/>
      <c r="AT2" s="20" t="s">
        <v>1457</v>
      </c>
    </row>
    <row r="3" spans="1:66" ht="6.95" customHeight="1">
      <c r="B3" s="21"/>
      <c r="C3" s="22"/>
      <c r="D3" s="22"/>
      <c r="E3" s="22"/>
      <c r="F3" s="22"/>
      <c r="G3" s="22"/>
      <c r="H3" s="22"/>
      <c r="I3" s="22"/>
      <c r="J3" s="22"/>
      <c r="K3" s="22"/>
      <c r="L3" s="22"/>
      <c r="M3" s="22"/>
      <c r="N3" s="22"/>
      <c r="O3" s="22"/>
      <c r="P3" s="22"/>
      <c r="Q3" s="22"/>
      <c r="R3" s="23"/>
      <c r="AT3" s="20" t="s">
        <v>95</v>
      </c>
    </row>
    <row r="4" spans="1:66" ht="36.950000000000003" customHeight="1">
      <c r="B4" s="24"/>
      <c r="C4" s="612" t="s">
        <v>96</v>
      </c>
      <c r="D4" s="613"/>
      <c r="E4" s="613"/>
      <c r="F4" s="613"/>
      <c r="G4" s="613"/>
      <c r="H4" s="613"/>
      <c r="I4" s="613"/>
      <c r="J4" s="613"/>
      <c r="K4" s="613"/>
      <c r="L4" s="613"/>
      <c r="M4" s="613"/>
      <c r="N4" s="613"/>
      <c r="O4" s="613"/>
      <c r="P4" s="613"/>
      <c r="Q4" s="613"/>
      <c r="R4" s="25"/>
      <c r="T4" s="26" t="s">
        <v>14</v>
      </c>
      <c r="AT4" s="20" t="s">
        <v>6</v>
      </c>
    </row>
    <row r="5" spans="1:66" ht="6.95" customHeight="1">
      <c r="B5" s="24"/>
      <c r="C5" s="172"/>
      <c r="D5" s="172"/>
      <c r="E5" s="172"/>
      <c r="F5" s="172"/>
      <c r="G5" s="172"/>
      <c r="H5" s="172"/>
      <c r="I5" s="172"/>
      <c r="J5" s="172"/>
      <c r="K5" s="172"/>
      <c r="L5" s="172"/>
      <c r="M5" s="172"/>
      <c r="N5" s="172"/>
      <c r="O5" s="172"/>
      <c r="P5" s="172"/>
      <c r="Q5" s="172"/>
      <c r="R5" s="25"/>
    </row>
    <row r="6" spans="1:66" s="1" customFormat="1" ht="32.85" customHeight="1">
      <c r="B6" s="34"/>
      <c r="C6" s="177"/>
      <c r="D6" s="30" t="s">
        <v>18</v>
      </c>
      <c r="E6" s="177"/>
      <c r="F6" s="616" t="s">
        <v>1456</v>
      </c>
      <c r="G6" s="680"/>
      <c r="H6" s="680"/>
      <c r="I6" s="680"/>
      <c r="J6" s="680"/>
      <c r="K6" s="680"/>
      <c r="L6" s="680"/>
      <c r="M6" s="680"/>
      <c r="N6" s="680"/>
      <c r="O6" s="680"/>
      <c r="P6" s="680"/>
      <c r="Q6" s="177"/>
      <c r="R6" s="36"/>
    </row>
    <row r="7" spans="1:66" s="1" customFormat="1" ht="14.45" customHeight="1">
      <c r="B7" s="34"/>
      <c r="C7" s="177"/>
      <c r="D7" s="31" t="s">
        <v>20</v>
      </c>
      <c r="E7" s="177"/>
      <c r="F7" s="171" t="s">
        <v>5</v>
      </c>
      <c r="G7" s="177"/>
      <c r="H7" s="177"/>
      <c r="I7" s="177"/>
      <c r="J7" s="177"/>
      <c r="K7" s="177"/>
      <c r="L7" s="177"/>
      <c r="M7" s="31" t="s">
        <v>21</v>
      </c>
      <c r="N7" s="177"/>
      <c r="O7" s="171" t="s">
        <v>5</v>
      </c>
      <c r="P7" s="177"/>
      <c r="Q7" s="177"/>
      <c r="R7" s="36"/>
    </row>
    <row r="8" spans="1:66" s="1" customFormat="1" ht="14.45" customHeight="1">
      <c r="B8" s="34"/>
      <c r="C8" s="177"/>
      <c r="D8" s="31" t="s">
        <v>22</v>
      </c>
      <c r="E8" s="177"/>
      <c r="F8" s="171" t="s">
        <v>23</v>
      </c>
      <c r="G8" s="177"/>
      <c r="H8" s="177"/>
      <c r="I8" s="177"/>
      <c r="J8" s="177"/>
      <c r="K8" s="177"/>
      <c r="L8" s="177"/>
      <c r="M8" s="31" t="s">
        <v>24</v>
      </c>
      <c r="N8" s="177"/>
      <c r="O8" s="681" t="str">
        <f>'[1]Rekapitulace stavby'!AN8</f>
        <v>14.3.2017</v>
      </c>
      <c r="P8" s="681"/>
      <c r="Q8" s="177"/>
      <c r="R8" s="36"/>
    </row>
    <row r="9" spans="1:66" s="1" customFormat="1" ht="10.9" customHeight="1">
      <c r="B9" s="34"/>
      <c r="C9" s="177"/>
      <c r="D9" s="177"/>
      <c r="E9" s="177"/>
      <c r="F9" s="177"/>
      <c r="G9" s="177"/>
      <c r="H9" s="177"/>
      <c r="I9" s="177"/>
      <c r="J9" s="177"/>
      <c r="K9" s="177"/>
      <c r="L9" s="177"/>
      <c r="M9" s="177"/>
      <c r="N9" s="177"/>
      <c r="O9" s="177"/>
      <c r="P9" s="177"/>
      <c r="Q9" s="177"/>
      <c r="R9" s="36"/>
    </row>
    <row r="10" spans="1:66" s="1" customFormat="1" ht="14.45" customHeight="1">
      <c r="B10" s="34"/>
      <c r="C10" s="177"/>
      <c r="D10" s="31" t="s">
        <v>26</v>
      </c>
      <c r="E10" s="177"/>
      <c r="F10" s="177"/>
      <c r="G10" s="177"/>
      <c r="H10" s="177"/>
      <c r="I10" s="177"/>
      <c r="J10" s="177"/>
      <c r="K10" s="177"/>
      <c r="L10" s="177"/>
      <c r="M10" s="31" t="s">
        <v>27</v>
      </c>
      <c r="N10" s="177"/>
      <c r="O10" s="614" t="s">
        <v>5</v>
      </c>
      <c r="P10" s="614"/>
      <c r="Q10" s="177"/>
      <c r="R10" s="36"/>
    </row>
    <row r="11" spans="1:66" s="1" customFormat="1" ht="18" customHeight="1">
      <c r="B11" s="34"/>
      <c r="C11" s="177"/>
      <c r="D11" s="177"/>
      <c r="E11" s="171" t="s">
        <v>28</v>
      </c>
      <c r="F11" s="177"/>
      <c r="G11" s="177"/>
      <c r="H11" s="177"/>
      <c r="I11" s="177"/>
      <c r="J11" s="177"/>
      <c r="K11" s="177"/>
      <c r="L11" s="177"/>
      <c r="M11" s="31" t="s">
        <v>29</v>
      </c>
      <c r="N11" s="177"/>
      <c r="O11" s="614" t="s">
        <v>5</v>
      </c>
      <c r="P11" s="614"/>
      <c r="Q11" s="177"/>
      <c r="R11" s="36"/>
    </row>
    <row r="12" spans="1:66" s="1" customFormat="1" ht="6.95" customHeight="1">
      <c r="B12" s="34"/>
      <c r="C12" s="177"/>
      <c r="D12" s="177"/>
      <c r="E12" s="177"/>
      <c r="F12" s="177"/>
      <c r="G12" s="177"/>
      <c r="H12" s="177"/>
      <c r="I12" s="177"/>
      <c r="J12" s="177"/>
      <c r="K12" s="177"/>
      <c r="L12" s="177"/>
      <c r="M12" s="177"/>
      <c r="N12" s="177"/>
      <c r="O12" s="177"/>
      <c r="P12" s="177"/>
      <c r="Q12" s="177"/>
      <c r="R12" s="36"/>
    </row>
    <row r="13" spans="1:66" s="1" customFormat="1" ht="14.45" customHeight="1">
      <c r="B13" s="34"/>
      <c r="C13" s="177"/>
      <c r="D13" s="31" t="s">
        <v>30</v>
      </c>
      <c r="E13" s="177"/>
      <c r="F13" s="177"/>
      <c r="G13" s="177"/>
      <c r="H13" s="177"/>
      <c r="I13" s="177"/>
      <c r="J13" s="177"/>
      <c r="K13" s="177"/>
      <c r="L13" s="177"/>
      <c r="M13" s="31" t="s">
        <v>27</v>
      </c>
      <c r="N13" s="177"/>
      <c r="O13" s="614" t="str">
        <f>IF('[1]Rekapitulace stavby'!AN13="","",'[1]Rekapitulace stavby'!AN13)</f>
        <v/>
      </c>
      <c r="P13" s="614"/>
      <c r="Q13" s="177"/>
      <c r="R13" s="36"/>
    </row>
    <row r="14" spans="1:66" s="1" customFormat="1" ht="18" customHeight="1">
      <c r="B14" s="34"/>
      <c r="C14" s="177"/>
      <c r="D14" s="177"/>
      <c r="E14" s="171" t="str">
        <f>IF('[1]Rekapitulace stavby'!E14="","",'[1]Rekapitulace stavby'!E14)</f>
        <v xml:space="preserve"> </v>
      </c>
      <c r="F14" s="177"/>
      <c r="G14" s="177"/>
      <c r="H14" s="177"/>
      <c r="I14" s="177"/>
      <c r="J14" s="177"/>
      <c r="K14" s="177"/>
      <c r="L14" s="177"/>
      <c r="M14" s="31" t="s">
        <v>29</v>
      </c>
      <c r="N14" s="177"/>
      <c r="O14" s="614" t="str">
        <f>IF('[1]Rekapitulace stavby'!AN14="","",'[1]Rekapitulace stavby'!AN14)</f>
        <v/>
      </c>
      <c r="P14" s="614"/>
      <c r="Q14" s="177"/>
      <c r="R14" s="36"/>
    </row>
    <row r="15" spans="1:66" s="1" customFormat="1" ht="6.95" customHeight="1">
      <c r="B15" s="34"/>
      <c r="C15" s="177"/>
      <c r="D15" s="177"/>
      <c r="E15" s="177"/>
      <c r="F15" s="177"/>
      <c r="G15" s="177"/>
      <c r="H15" s="177"/>
      <c r="I15" s="177"/>
      <c r="J15" s="177"/>
      <c r="K15" s="177"/>
      <c r="L15" s="177"/>
      <c r="M15" s="177"/>
      <c r="N15" s="177"/>
      <c r="O15" s="177"/>
      <c r="P15" s="177"/>
      <c r="Q15" s="177"/>
      <c r="R15" s="36"/>
    </row>
    <row r="16" spans="1:66" s="1" customFormat="1" ht="14.45" customHeight="1">
      <c r="B16" s="34"/>
      <c r="C16" s="177"/>
      <c r="D16" s="31" t="s">
        <v>31</v>
      </c>
      <c r="E16" s="177"/>
      <c r="F16" s="177"/>
      <c r="G16" s="177"/>
      <c r="H16" s="177"/>
      <c r="I16" s="177"/>
      <c r="J16" s="177"/>
      <c r="K16" s="177"/>
      <c r="L16" s="177"/>
      <c r="M16" s="31" t="s">
        <v>27</v>
      </c>
      <c r="N16" s="177"/>
      <c r="O16" s="614" t="s">
        <v>5</v>
      </c>
      <c r="P16" s="614"/>
      <c r="Q16" s="177"/>
      <c r="R16" s="36"/>
    </row>
    <row r="17" spans="2:18" s="1" customFormat="1" ht="18" customHeight="1">
      <c r="B17" s="34"/>
      <c r="C17" s="177"/>
      <c r="D17" s="177"/>
      <c r="E17" s="171" t="s">
        <v>32</v>
      </c>
      <c r="F17" s="177"/>
      <c r="G17" s="177"/>
      <c r="H17" s="177"/>
      <c r="I17" s="177"/>
      <c r="J17" s="177"/>
      <c r="K17" s="177"/>
      <c r="L17" s="177"/>
      <c r="M17" s="31" t="s">
        <v>29</v>
      </c>
      <c r="N17" s="177"/>
      <c r="O17" s="614" t="s">
        <v>5</v>
      </c>
      <c r="P17" s="614"/>
      <c r="Q17" s="177"/>
      <c r="R17" s="36"/>
    </row>
    <row r="18" spans="2:18" s="1" customFormat="1" ht="6.95" customHeight="1">
      <c r="B18" s="34"/>
      <c r="C18" s="177"/>
      <c r="D18" s="177"/>
      <c r="E18" s="177"/>
      <c r="F18" s="177"/>
      <c r="G18" s="177"/>
      <c r="H18" s="177"/>
      <c r="I18" s="177"/>
      <c r="J18" s="177"/>
      <c r="K18" s="177"/>
      <c r="L18" s="177"/>
      <c r="M18" s="177"/>
      <c r="N18" s="177"/>
      <c r="O18" s="177"/>
      <c r="P18" s="177"/>
      <c r="Q18" s="177"/>
      <c r="R18" s="36"/>
    </row>
    <row r="19" spans="2:18" s="1" customFormat="1" ht="14.45" customHeight="1">
      <c r="B19" s="34"/>
      <c r="C19" s="177"/>
      <c r="D19" s="31" t="s">
        <v>33</v>
      </c>
      <c r="E19" s="177"/>
      <c r="F19" s="177"/>
      <c r="G19" s="177"/>
      <c r="H19" s="177"/>
      <c r="I19" s="177"/>
      <c r="J19" s="177"/>
      <c r="K19" s="177"/>
      <c r="L19" s="177"/>
      <c r="M19" s="31" t="s">
        <v>27</v>
      </c>
      <c r="N19" s="177"/>
      <c r="O19" s="614" t="s">
        <v>5</v>
      </c>
      <c r="P19" s="614"/>
      <c r="Q19" s="177"/>
      <c r="R19" s="36"/>
    </row>
    <row r="20" spans="2:18" s="1" customFormat="1" ht="18" customHeight="1">
      <c r="B20" s="34"/>
      <c r="C20" s="177"/>
      <c r="D20" s="177"/>
      <c r="E20" s="171" t="s">
        <v>34</v>
      </c>
      <c r="F20" s="177"/>
      <c r="G20" s="177"/>
      <c r="H20" s="177"/>
      <c r="I20" s="177"/>
      <c r="J20" s="177"/>
      <c r="K20" s="177"/>
      <c r="L20" s="177"/>
      <c r="M20" s="31" t="s">
        <v>29</v>
      </c>
      <c r="N20" s="177"/>
      <c r="O20" s="614" t="s">
        <v>5</v>
      </c>
      <c r="P20" s="614"/>
      <c r="Q20" s="177"/>
      <c r="R20" s="36"/>
    </row>
    <row r="21" spans="2:18" s="1" customFormat="1" ht="6.95" customHeight="1">
      <c r="B21" s="34"/>
      <c r="C21" s="177"/>
      <c r="D21" s="177"/>
      <c r="E21" s="177"/>
      <c r="F21" s="177"/>
      <c r="G21" s="177"/>
      <c r="H21" s="177"/>
      <c r="I21" s="177"/>
      <c r="J21" s="177"/>
      <c r="K21" s="177"/>
      <c r="L21" s="177"/>
      <c r="M21" s="177"/>
      <c r="N21" s="177"/>
      <c r="O21" s="177"/>
      <c r="P21" s="177"/>
      <c r="Q21" s="177"/>
      <c r="R21" s="36"/>
    </row>
    <row r="22" spans="2:18" s="1" customFormat="1" ht="14.45" customHeight="1">
      <c r="B22" s="34"/>
      <c r="C22" s="177"/>
      <c r="D22" s="31" t="s">
        <v>35</v>
      </c>
      <c r="E22" s="177"/>
      <c r="F22" s="177"/>
      <c r="G22" s="177"/>
      <c r="H22" s="177"/>
      <c r="I22" s="177"/>
      <c r="J22" s="177"/>
      <c r="K22" s="177"/>
      <c r="L22" s="177"/>
      <c r="M22" s="177"/>
      <c r="N22" s="177"/>
      <c r="O22" s="177"/>
      <c r="P22" s="177"/>
      <c r="Q22" s="177"/>
      <c r="R22" s="36"/>
    </row>
    <row r="23" spans="2:18" s="1" customFormat="1" ht="22.5" customHeight="1">
      <c r="B23" s="34"/>
      <c r="C23" s="177"/>
      <c r="D23" s="177"/>
      <c r="E23" s="617" t="s">
        <v>5</v>
      </c>
      <c r="F23" s="617"/>
      <c r="G23" s="617"/>
      <c r="H23" s="617"/>
      <c r="I23" s="617"/>
      <c r="J23" s="617"/>
      <c r="K23" s="617"/>
      <c r="L23" s="617"/>
      <c r="M23" s="177"/>
      <c r="N23" s="177"/>
      <c r="O23" s="177"/>
      <c r="P23" s="177"/>
      <c r="Q23" s="177"/>
      <c r="R23" s="36"/>
    </row>
    <row r="24" spans="2:18" s="1" customFormat="1" ht="6.95" customHeight="1">
      <c r="B24" s="34"/>
      <c r="C24" s="177"/>
      <c r="D24" s="177"/>
      <c r="E24" s="177"/>
      <c r="F24" s="177"/>
      <c r="G24" s="177"/>
      <c r="H24" s="177"/>
      <c r="I24" s="177"/>
      <c r="J24" s="177"/>
      <c r="K24" s="177"/>
      <c r="L24" s="177"/>
      <c r="M24" s="177"/>
      <c r="N24" s="177"/>
      <c r="O24" s="177"/>
      <c r="P24" s="177"/>
      <c r="Q24" s="177"/>
      <c r="R24" s="36"/>
    </row>
    <row r="25" spans="2:18" s="1" customFormat="1" ht="6.95" customHeight="1">
      <c r="B25" s="34"/>
      <c r="C25" s="177"/>
      <c r="D25" s="49"/>
      <c r="E25" s="49"/>
      <c r="F25" s="49"/>
      <c r="G25" s="49"/>
      <c r="H25" s="49"/>
      <c r="I25" s="49"/>
      <c r="J25" s="49"/>
      <c r="K25" s="49"/>
      <c r="L25" s="49"/>
      <c r="M25" s="49"/>
      <c r="N25" s="49"/>
      <c r="O25" s="49"/>
      <c r="P25" s="49"/>
      <c r="Q25" s="177"/>
      <c r="R25" s="36"/>
    </row>
    <row r="26" spans="2:18" s="1" customFormat="1" ht="14.45" customHeight="1">
      <c r="B26" s="34"/>
      <c r="C26" s="177"/>
      <c r="D26" s="100" t="s">
        <v>97</v>
      </c>
      <c r="E26" s="177"/>
      <c r="F26" s="177"/>
      <c r="G26" s="177"/>
      <c r="H26" s="177"/>
      <c r="I26" s="177"/>
      <c r="J26" s="177"/>
      <c r="K26" s="177"/>
      <c r="L26" s="177"/>
      <c r="M26" s="618">
        <f>M87</f>
        <v>0</v>
      </c>
      <c r="N26" s="618"/>
      <c r="O26" s="618"/>
      <c r="P26" s="618"/>
      <c r="Q26" s="177"/>
      <c r="R26" s="36"/>
    </row>
    <row r="27" spans="2:18" s="1" customFormat="1" ht="15">
      <c r="B27" s="34"/>
      <c r="C27" s="177"/>
      <c r="D27" s="177"/>
      <c r="E27" s="31" t="s">
        <v>37</v>
      </c>
      <c r="F27" s="177"/>
      <c r="G27" s="177"/>
      <c r="H27" s="177"/>
      <c r="I27" s="177"/>
      <c r="J27" s="177"/>
      <c r="K27" s="177"/>
      <c r="L27" s="177"/>
      <c r="M27" s="619">
        <f>H87</f>
        <v>0</v>
      </c>
      <c r="N27" s="619"/>
      <c r="O27" s="619"/>
      <c r="P27" s="619"/>
      <c r="Q27" s="177"/>
      <c r="R27" s="36"/>
    </row>
    <row r="28" spans="2:18" s="1" customFormat="1" ht="15">
      <c r="B28" s="34"/>
      <c r="C28" s="177"/>
      <c r="D28" s="177"/>
      <c r="E28" s="31" t="s">
        <v>38</v>
      </c>
      <c r="F28" s="177"/>
      <c r="G28" s="177"/>
      <c r="H28" s="177"/>
      <c r="I28" s="177"/>
      <c r="J28" s="177"/>
      <c r="K28" s="177"/>
      <c r="L28" s="177"/>
      <c r="M28" s="619">
        <f>K87</f>
        <v>0</v>
      </c>
      <c r="N28" s="619"/>
      <c r="O28" s="619"/>
      <c r="P28" s="619"/>
      <c r="Q28" s="177"/>
      <c r="R28" s="36"/>
    </row>
    <row r="29" spans="2:18" s="1" customFormat="1" ht="14.45" customHeight="1">
      <c r="B29" s="34"/>
      <c r="C29" s="177"/>
      <c r="D29" s="33" t="s">
        <v>98</v>
      </c>
      <c r="E29" s="177"/>
      <c r="F29" s="177"/>
      <c r="G29" s="177"/>
      <c r="H29" s="177"/>
      <c r="I29" s="177"/>
      <c r="J29" s="177"/>
      <c r="K29" s="177"/>
      <c r="L29" s="177"/>
      <c r="M29" s="618">
        <f>M104</f>
        <v>0</v>
      </c>
      <c r="N29" s="618"/>
      <c r="O29" s="618"/>
      <c r="P29" s="618"/>
      <c r="Q29" s="177"/>
      <c r="R29" s="36"/>
    </row>
    <row r="30" spans="2:18" s="1" customFormat="1" ht="6.95" customHeight="1">
      <c r="B30" s="34"/>
      <c r="C30" s="177"/>
      <c r="D30" s="177"/>
      <c r="E30" s="177"/>
      <c r="F30" s="177"/>
      <c r="G30" s="177"/>
      <c r="H30" s="177"/>
      <c r="I30" s="177"/>
      <c r="J30" s="177"/>
      <c r="K30" s="177"/>
      <c r="L30" s="177"/>
      <c r="M30" s="177"/>
      <c r="N30" s="177"/>
      <c r="O30" s="177"/>
      <c r="P30" s="177"/>
      <c r="Q30" s="177"/>
      <c r="R30" s="36"/>
    </row>
    <row r="31" spans="2:18" s="1" customFormat="1" ht="25.35" customHeight="1">
      <c r="B31" s="34"/>
      <c r="C31" s="177"/>
      <c r="D31" s="101" t="s">
        <v>40</v>
      </c>
      <c r="E31" s="177"/>
      <c r="F31" s="177"/>
      <c r="G31" s="177"/>
      <c r="H31" s="177"/>
      <c r="I31" s="177"/>
      <c r="J31" s="177"/>
      <c r="K31" s="177"/>
      <c r="L31" s="177"/>
      <c r="M31" s="691">
        <f>ROUND(M26+M29,2)</f>
        <v>0</v>
      </c>
      <c r="N31" s="680"/>
      <c r="O31" s="680"/>
      <c r="P31" s="680"/>
      <c r="Q31" s="177"/>
      <c r="R31" s="36"/>
    </row>
    <row r="32" spans="2:18" s="1" customFormat="1" ht="6.95" customHeight="1">
      <c r="B32" s="34"/>
      <c r="C32" s="177"/>
      <c r="D32" s="49"/>
      <c r="E32" s="49"/>
      <c r="F32" s="49"/>
      <c r="G32" s="49"/>
      <c r="H32" s="49"/>
      <c r="I32" s="49"/>
      <c r="J32" s="49"/>
      <c r="K32" s="49"/>
      <c r="L32" s="49"/>
      <c r="M32" s="49"/>
      <c r="N32" s="49"/>
      <c r="O32" s="49"/>
      <c r="P32" s="49"/>
      <c r="Q32" s="177"/>
      <c r="R32" s="36"/>
    </row>
    <row r="33" spans="2:18" s="1" customFormat="1" ht="14.45" customHeight="1">
      <c r="B33" s="34"/>
      <c r="C33" s="177"/>
      <c r="D33" s="174" t="s">
        <v>41</v>
      </c>
      <c r="E33" s="174" t="s">
        <v>42</v>
      </c>
      <c r="F33" s="173">
        <v>0.21</v>
      </c>
      <c r="G33" s="102" t="s">
        <v>43</v>
      </c>
      <c r="H33" s="688">
        <f>ROUND((SUM(BE104:BE105)+SUM(BE122:BE289)), 2)</f>
        <v>0</v>
      </c>
      <c r="I33" s="680"/>
      <c r="J33" s="680"/>
      <c r="K33" s="177"/>
      <c r="L33" s="177"/>
      <c r="M33" s="688">
        <f>ROUND(ROUND((SUM(BE104:BE105)+SUM(BE122:BE289)), 2)*F33, 2)</f>
        <v>0</v>
      </c>
      <c r="N33" s="680"/>
      <c r="O33" s="680"/>
      <c r="P33" s="680"/>
      <c r="Q33" s="177"/>
      <c r="R33" s="36"/>
    </row>
    <row r="34" spans="2:18" s="1" customFormat="1" ht="14.45" customHeight="1">
      <c r="B34" s="34"/>
      <c r="C34" s="177"/>
      <c r="D34" s="177"/>
      <c r="E34" s="174" t="s">
        <v>44</v>
      </c>
      <c r="F34" s="173">
        <v>0.15</v>
      </c>
      <c r="G34" s="102" t="s">
        <v>43</v>
      </c>
      <c r="H34" s="688">
        <f>ROUND((SUM(BF104:BF105)+SUM(BF122:BF289)), 2)</f>
        <v>0</v>
      </c>
      <c r="I34" s="680"/>
      <c r="J34" s="680"/>
      <c r="K34" s="177"/>
      <c r="L34" s="177"/>
      <c r="M34" s="688">
        <f>ROUND(ROUND((SUM(BF104:BF105)+SUM(BF122:BF289)), 2)*F34, 2)</f>
        <v>0</v>
      </c>
      <c r="N34" s="680"/>
      <c r="O34" s="680"/>
      <c r="P34" s="680"/>
      <c r="Q34" s="177"/>
      <c r="R34" s="36"/>
    </row>
    <row r="35" spans="2:18" s="1" customFormat="1" ht="14.45" hidden="1" customHeight="1">
      <c r="B35" s="34"/>
      <c r="C35" s="177"/>
      <c r="D35" s="177"/>
      <c r="E35" s="174" t="s">
        <v>45</v>
      </c>
      <c r="F35" s="173">
        <v>0.21</v>
      </c>
      <c r="G35" s="102" t="s">
        <v>43</v>
      </c>
      <c r="H35" s="688">
        <f>ROUND((SUM(BG104:BG105)+SUM(BG122:BG289)), 2)</f>
        <v>0</v>
      </c>
      <c r="I35" s="680"/>
      <c r="J35" s="680"/>
      <c r="K35" s="177"/>
      <c r="L35" s="177"/>
      <c r="M35" s="688">
        <v>0</v>
      </c>
      <c r="N35" s="680"/>
      <c r="O35" s="680"/>
      <c r="P35" s="680"/>
      <c r="Q35" s="177"/>
      <c r="R35" s="36"/>
    </row>
    <row r="36" spans="2:18" s="1" customFormat="1" ht="14.45" hidden="1" customHeight="1">
      <c r="B36" s="34"/>
      <c r="C36" s="177"/>
      <c r="D36" s="177"/>
      <c r="E36" s="174" t="s">
        <v>46</v>
      </c>
      <c r="F36" s="173">
        <v>0.15</v>
      </c>
      <c r="G36" s="102" t="s">
        <v>43</v>
      </c>
      <c r="H36" s="688">
        <f>ROUND((SUM(BH104:BH105)+SUM(BH122:BH289)), 2)</f>
        <v>0</v>
      </c>
      <c r="I36" s="680"/>
      <c r="J36" s="680"/>
      <c r="K36" s="177"/>
      <c r="L36" s="177"/>
      <c r="M36" s="688">
        <v>0</v>
      </c>
      <c r="N36" s="680"/>
      <c r="O36" s="680"/>
      <c r="P36" s="680"/>
      <c r="Q36" s="177"/>
      <c r="R36" s="36"/>
    </row>
    <row r="37" spans="2:18" s="1" customFormat="1" ht="14.45" hidden="1" customHeight="1">
      <c r="B37" s="34"/>
      <c r="C37" s="177"/>
      <c r="D37" s="177"/>
      <c r="E37" s="174" t="s">
        <v>47</v>
      </c>
      <c r="F37" s="173">
        <v>0</v>
      </c>
      <c r="G37" s="102" t="s">
        <v>43</v>
      </c>
      <c r="H37" s="688">
        <f>ROUND((SUM(BI104:BI105)+SUM(BI122:BI289)), 2)</f>
        <v>0</v>
      </c>
      <c r="I37" s="680"/>
      <c r="J37" s="680"/>
      <c r="K37" s="177"/>
      <c r="L37" s="177"/>
      <c r="M37" s="688">
        <v>0</v>
      </c>
      <c r="N37" s="680"/>
      <c r="O37" s="680"/>
      <c r="P37" s="680"/>
      <c r="Q37" s="177"/>
      <c r="R37" s="36"/>
    </row>
    <row r="38" spans="2:18" s="1" customFormat="1" ht="6.95" customHeight="1">
      <c r="B38" s="34"/>
      <c r="C38" s="177"/>
      <c r="D38" s="177"/>
      <c r="E38" s="177"/>
      <c r="F38" s="177"/>
      <c r="G38" s="177"/>
      <c r="H38" s="177"/>
      <c r="I38" s="177"/>
      <c r="J38" s="177"/>
      <c r="K38" s="177"/>
      <c r="L38" s="177"/>
      <c r="M38" s="177"/>
      <c r="N38" s="177"/>
      <c r="O38" s="177"/>
      <c r="P38" s="177"/>
      <c r="Q38" s="177"/>
      <c r="R38" s="36"/>
    </row>
    <row r="39" spans="2:18" s="1" customFormat="1" ht="25.35" customHeight="1">
      <c r="B39" s="34"/>
      <c r="C39" s="179"/>
      <c r="D39" s="103" t="s">
        <v>48</v>
      </c>
      <c r="E39" s="73"/>
      <c r="F39" s="73"/>
      <c r="G39" s="104" t="s">
        <v>49</v>
      </c>
      <c r="H39" s="105" t="s">
        <v>50</v>
      </c>
      <c r="I39" s="73"/>
      <c r="J39" s="73"/>
      <c r="K39" s="73"/>
      <c r="L39" s="689">
        <f>SUM(M31:M37)</f>
        <v>0</v>
      </c>
      <c r="M39" s="689"/>
      <c r="N39" s="689"/>
      <c r="O39" s="689"/>
      <c r="P39" s="690"/>
      <c r="Q39" s="179"/>
      <c r="R39" s="36"/>
    </row>
    <row r="40" spans="2:18" s="1" customFormat="1" ht="14.45" customHeight="1">
      <c r="B40" s="34"/>
      <c r="C40" s="177"/>
      <c r="D40" s="177"/>
      <c r="E40" s="177"/>
      <c r="F40" s="177"/>
      <c r="G40" s="177"/>
      <c r="H40" s="177"/>
      <c r="I40" s="177"/>
      <c r="J40" s="177"/>
      <c r="K40" s="177"/>
      <c r="L40" s="177"/>
      <c r="M40" s="177"/>
      <c r="N40" s="177"/>
      <c r="O40" s="177"/>
      <c r="P40" s="177"/>
      <c r="Q40" s="177"/>
      <c r="R40" s="36"/>
    </row>
    <row r="41" spans="2:18" s="1" customFormat="1" ht="14.45" customHeight="1">
      <c r="B41" s="34"/>
      <c r="C41" s="177"/>
      <c r="D41" s="177"/>
      <c r="E41" s="177"/>
      <c r="F41" s="177"/>
      <c r="G41" s="177"/>
      <c r="H41" s="177"/>
      <c r="I41" s="177"/>
      <c r="J41" s="177"/>
      <c r="K41" s="177"/>
      <c r="L41" s="177"/>
      <c r="M41" s="177"/>
      <c r="N41" s="177"/>
      <c r="O41" s="177"/>
      <c r="P41" s="177"/>
      <c r="Q41" s="177"/>
      <c r="R41" s="36"/>
    </row>
    <row r="42" spans="2:18">
      <c r="B42" s="24"/>
      <c r="C42" s="172"/>
      <c r="D42" s="172"/>
      <c r="E42" s="172"/>
      <c r="F42" s="172"/>
      <c r="G42" s="172"/>
      <c r="H42" s="172"/>
      <c r="I42" s="172"/>
      <c r="J42" s="172"/>
      <c r="K42" s="172"/>
      <c r="L42" s="172"/>
      <c r="M42" s="172"/>
      <c r="N42" s="172"/>
      <c r="O42" s="172"/>
      <c r="P42" s="172"/>
      <c r="Q42" s="172"/>
      <c r="R42" s="25"/>
    </row>
    <row r="43" spans="2:18">
      <c r="B43" s="24"/>
      <c r="C43" s="172"/>
      <c r="D43" s="172"/>
      <c r="E43" s="172"/>
      <c r="F43" s="172"/>
      <c r="G43" s="172"/>
      <c r="H43" s="172"/>
      <c r="I43" s="172"/>
      <c r="J43" s="172"/>
      <c r="K43" s="172"/>
      <c r="L43" s="172"/>
      <c r="M43" s="172"/>
      <c r="N43" s="172"/>
      <c r="O43" s="172"/>
      <c r="P43" s="172"/>
      <c r="Q43" s="172"/>
      <c r="R43" s="25"/>
    </row>
    <row r="44" spans="2:18">
      <c r="B44" s="24"/>
      <c r="C44" s="172"/>
      <c r="D44" s="172"/>
      <c r="E44" s="172"/>
      <c r="F44" s="172"/>
      <c r="G44" s="172"/>
      <c r="H44" s="172"/>
      <c r="I44" s="172"/>
      <c r="J44" s="172"/>
      <c r="K44" s="172"/>
      <c r="L44" s="172"/>
      <c r="M44" s="172"/>
      <c r="N44" s="172"/>
      <c r="O44" s="172"/>
      <c r="P44" s="172"/>
      <c r="Q44" s="172"/>
      <c r="R44" s="25"/>
    </row>
    <row r="45" spans="2:18">
      <c r="B45" s="24"/>
      <c r="C45" s="172"/>
      <c r="D45" s="172"/>
      <c r="E45" s="172"/>
      <c r="F45" s="172"/>
      <c r="G45" s="172"/>
      <c r="H45" s="172"/>
      <c r="I45" s="172"/>
      <c r="J45" s="172"/>
      <c r="K45" s="172"/>
      <c r="L45" s="172"/>
      <c r="M45" s="172"/>
      <c r="N45" s="172"/>
      <c r="O45" s="172"/>
      <c r="P45" s="172"/>
      <c r="Q45" s="172"/>
      <c r="R45" s="25"/>
    </row>
    <row r="46" spans="2:18">
      <c r="B46" s="24"/>
      <c r="C46" s="172"/>
      <c r="D46" s="172"/>
      <c r="E46" s="172"/>
      <c r="F46" s="172"/>
      <c r="G46" s="172"/>
      <c r="H46" s="172"/>
      <c r="I46" s="172"/>
      <c r="J46" s="172"/>
      <c r="K46" s="172"/>
      <c r="L46" s="172"/>
      <c r="M46" s="172"/>
      <c r="N46" s="172"/>
      <c r="O46" s="172"/>
      <c r="P46" s="172"/>
      <c r="Q46" s="172"/>
      <c r="R46" s="25"/>
    </row>
    <row r="47" spans="2:18">
      <c r="B47" s="24"/>
      <c r="C47" s="172"/>
      <c r="D47" s="172"/>
      <c r="E47" s="172"/>
      <c r="F47" s="172"/>
      <c r="G47" s="172"/>
      <c r="H47" s="172"/>
      <c r="I47" s="172"/>
      <c r="J47" s="172"/>
      <c r="K47" s="172"/>
      <c r="L47" s="172"/>
      <c r="M47" s="172"/>
      <c r="N47" s="172"/>
      <c r="O47" s="172"/>
      <c r="P47" s="172"/>
      <c r="Q47" s="172"/>
      <c r="R47" s="25"/>
    </row>
    <row r="48" spans="2:18">
      <c r="B48" s="24"/>
      <c r="C48" s="172"/>
      <c r="D48" s="172"/>
      <c r="E48" s="172"/>
      <c r="F48" s="172"/>
      <c r="G48" s="172"/>
      <c r="H48" s="172"/>
      <c r="I48" s="172"/>
      <c r="J48" s="172"/>
      <c r="K48" s="172"/>
      <c r="L48" s="172"/>
      <c r="M48" s="172"/>
      <c r="N48" s="172"/>
      <c r="O48" s="172"/>
      <c r="P48" s="172"/>
      <c r="Q48" s="172"/>
      <c r="R48" s="25"/>
    </row>
    <row r="49" spans="2:18">
      <c r="B49" s="24"/>
      <c r="C49" s="172"/>
      <c r="D49" s="172"/>
      <c r="E49" s="172"/>
      <c r="F49" s="172"/>
      <c r="G49" s="172"/>
      <c r="H49" s="172"/>
      <c r="I49" s="172"/>
      <c r="J49" s="172"/>
      <c r="K49" s="172"/>
      <c r="L49" s="172"/>
      <c r="M49" s="172"/>
      <c r="N49" s="172"/>
      <c r="O49" s="172"/>
      <c r="P49" s="172"/>
      <c r="Q49" s="172"/>
      <c r="R49" s="25"/>
    </row>
    <row r="50" spans="2:18" s="1" customFormat="1" ht="15">
      <c r="B50" s="34"/>
      <c r="C50" s="177"/>
      <c r="D50" s="48" t="s">
        <v>51</v>
      </c>
      <c r="E50" s="49"/>
      <c r="F50" s="49"/>
      <c r="G50" s="49"/>
      <c r="H50" s="50"/>
      <c r="I50" s="177"/>
      <c r="J50" s="48" t="s">
        <v>52</v>
      </c>
      <c r="K50" s="49"/>
      <c r="L50" s="49"/>
      <c r="M50" s="49"/>
      <c r="N50" s="49"/>
      <c r="O50" s="49"/>
      <c r="P50" s="50"/>
      <c r="Q50" s="177"/>
      <c r="R50" s="36"/>
    </row>
    <row r="51" spans="2:18">
      <c r="B51" s="24"/>
      <c r="C51" s="172"/>
      <c r="D51" s="51"/>
      <c r="E51" s="172"/>
      <c r="F51" s="172"/>
      <c r="G51" s="172"/>
      <c r="H51" s="52"/>
      <c r="I51" s="172"/>
      <c r="J51" s="51"/>
      <c r="K51" s="172"/>
      <c r="L51" s="172"/>
      <c r="M51" s="172"/>
      <c r="N51" s="172"/>
      <c r="O51" s="172"/>
      <c r="P51" s="52"/>
      <c r="Q51" s="172"/>
      <c r="R51" s="25"/>
    </row>
    <row r="52" spans="2:18">
      <c r="B52" s="24"/>
      <c r="C52" s="172"/>
      <c r="D52" s="51"/>
      <c r="E52" s="172"/>
      <c r="F52" s="172"/>
      <c r="G52" s="172"/>
      <c r="H52" s="52"/>
      <c r="I52" s="172"/>
      <c r="J52" s="51"/>
      <c r="K52" s="172"/>
      <c r="L52" s="172"/>
      <c r="M52" s="172"/>
      <c r="N52" s="172"/>
      <c r="O52" s="172"/>
      <c r="P52" s="52"/>
      <c r="Q52" s="172"/>
      <c r="R52" s="25"/>
    </row>
    <row r="53" spans="2:18">
      <c r="B53" s="24"/>
      <c r="C53" s="172"/>
      <c r="D53" s="51"/>
      <c r="E53" s="172"/>
      <c r="F53" s="172"/>
      <c r="G53" s="172"/>
      <c r="H53" s="52"/>
      <c r="I53" s="172"/>
      <c r="J53" s="51"/>
      <c r="K53" s="172"/>
      <c r="L53" s="172"/>
      <c r="M53" s="172"/>
      <c r="N53" s="172"/>
      <c r="O53" s="172"/>
      <c r="P53" s="52"/>
      <c r="Q53" s="172"/>
      <c r="R53" s="25"/>
    </row>
    <row r="54" spans="2:18">
      <c r="B54" s="24"/>
      <c r="C54" s="172"/>
      <c r="D54" s="51"/>
      <c r="E54" s="172"/>
      <c r="F54" s="172"/>
      <c r="G54" s="172"/>
      <c r="H54" s="52"/>
      <c r="I54" s="172"/>
      <c r="J54" s="51"/>
      <c r="K54" s="172"/>
      <c r="L54" s="172"/>
      <c r="M54" s="172"/>
      <c r="N54" s="172"/>
      <c r="O54" s="172"/>
      <c r="P54" s="52"/>
      <c r="Q54" s="172"/>
      <c r="R54" s="25"/>
    </row>
    <row r="55" spans="2:18">
      <c r="B55" s="24"/>
      <c r="C55" s="172"/>
      <c r="D55" s="51"/>
      <c r="E55" s="172"/>
      <c r="F55" s="172"/>
      <c r="G55" s="172"/>
      <c r="H55" s="52"/>
      <c r="I55" s="172"/>
      <c r="J55" s="51"/>
      <c r="K55" s="172"/>
      <c r="L55" s="172"/>
      <c r="M55" s="172"/>
      <c r="N55" s="172"/>
      <c r="O55" s="172"/>
      <c r="P55" s="52"/>
      <c r="Q55" s="172"/>
      <c r="R55" s="25"/>
    </row>
    <row r="56" spans="2:18">
      <c r="B56" s="24"/>
      <c r="C56" s="172"/>
      <c r="D56" s="51"/>
      <c r="E56" s="172"/>
      <c r="F56" s="172"/>
      <c r="G56" s="172"/>
      <c r="H56" s="52"/>
      <c r="I56" s="172"/>
      <c r="J56" s="51"/>
      <c r="K56" s="172"/>
      <c r="L56" s="172"/>
      <c r="M56" s="172"/>
      <c r="N56" s="172"/>
      <c r="O56" s="172"/>
      <c r="P56" s="52"/>
      <c r="Q56" s="172"/>
      <c r="R56" s="25"/>
    </row>
    <row r="57" spans="2:18">
      <c r="B57" s="24"/>
      <c r="C57" s="172"/>
      <c r="D57" s="51"/>
      <c r="E57" s="172"/>
      <c r="F57" s="172"/>
      <c r="G57" s="172"/>
      <c r="H57" s="52"/>
      <c r="I57" s="172"/>
      <c r="J57" s="51"/>
      <c r="K57" s="172"/>
      <c r="L57" s="172"/>
      <c r="M57" s="172"/>
      <c r="N57" s="172"/>
      <c r="O57" s="172"/>
      <c r="P57" s="52"/>
      <c r="Q57" s="172"/>
      <c r="R57" s="25"/>
    </row>
    <row r="58" spans="2:18">
      <c r="B58" s="24"/>
      <c r="C58" s="172"/>
      <c r="D58" s="51"/>
      <c r="E58" s="172"/>
      <c r="F58" s="172"/>
      <c r="G58" s="172"/>
      <c r="H58" s="52"/>
      <c r="I58" s="172"/>
      <c r="J58" s="51"/>
      <c r="K58" s="172"/>
      <c r="L58" s="172"/>
      <c r="M58" s="172"/>
      <c r="N58" s="172"/>
      <c r="O58" s="172"/>
      <c r="P58" s="52"/>
      <c r="Q58" s="172"/>
      <c r="R58" s="25"/>
    </row>
    <row r="59" spans="2:18" s="1" customFormat="1" ht="15">
      <c r="B59" s="34"/>
      <c r="C59" s="177"/>
      <c r="D59" s="53" t="s">
        <v>53</v>
      </c>
      <c r="E59" s="54"/>
      <c r="F59" s="54"/>
      <c r="G59" s="55" t="s">
        <v>54</v>
      </c>
      <c r="H59" s="56"/>
      <c r="I59" s="177"/>
      <c r="J59" s="53" t="s">
        <v>53</v>
      </c>
      <c r="K59" s="54"/>
      <c r="L59" s="54"/>
      <c r="M59" s="54"/>
      <c r="N59" s="55" t="s">
        <v>54</v>
      </c>
      <c r="O59" s="54"/>
      <c r="P59" s="56"/>
      <c r="Q59" s="177"/>
      <c r="R59" s="36"/>
    </row>
    <row r="60" spans="2:18">
      <c r="B60" s="24"/>
      <c r="C60" s="172"/>
      <c r="D60" s="172"/>
      <c r="E60" s="172"/>
      <c r="F60" s="172"/>
      <c r="G60" s="172"/>
      <c r="H60" s="172"/>
      <c r="I60" s="172"/>
      <c r="J60" s="172"/>
      <c r="K60" s="172"/>
      <c r="L60" s="172"/>
      <c r="M60" s="172"/>
      <c r="N60" s="172"/>
      <c r="O60" s="172"/>
      <c r="P60" s="172"/>
      <c r="Q60" s="172"/>
      <c r="R60" s="25"/>
    </row>
    <row r="61" spans="2:18" s="1" customFormat="1" ht="15">
      <c r="B61" s="34"/>
      <c r="C61" s="177"/>
      <c r="D61" s="48" t="s">
        <v>55</v>
      </c>
      <c r="E61" s="49"/>
      <c r="F61" s="49"/>
      <c r="G61" s="49"/>
      <c r="H61" s="50"/>
      <c r="I61" s="177"/>
      <c r="J61" s="48" t="s">
        <v>56</v>
      </c>
      <c r="K61" s="49"/>
      <c r="L61" s="49"/>
      <c r="M61" s="49"/>
      <c r="N61" s="49"/>
      <c r="O61" s="49"/>
      <c r="P61" s="50"/>
      <c r="Q61" s="177"/>
      <c r="R61" s="36"/>
    </row>
    <row r="62" spans="2:18">
      <c r="B62" s="24"/>
      <c r="C62" s="172"/>
      <c r="D62" s="51"/>
      <c r="E62" s="172"/>
      <c r="F62" s="172"/>
      <c r="G62" s="172"/>
      <c r="H62" s="52"/>
      <c r="I62" s="172"/>
      <c r="J62" s="51"/>
      <c r="K62" s="172"/>
      <c r="L62" s="172"/>
      <c r="M62" s="172"/>
      <c r="N62" s="172"/>
      <c r="O62" s="172"/>
      <c r="P62" s="52"/>
      <c r="Q62" s="172"/>
      <c r="R62" s="25"/>
    </row>
    <row r="63" spans="2:18">
      <c r="B63" s="24"/>
      <c r="C63" s="172"/>
      <c r="D63" s="51"/>
      <c r="E63" s="172"/>
      <c r="F63" s="172"/>
      <c r="G63" s="172"/>
      <c r="H63" s="52"/>
      <c r="I63" s="172"/>
      <c r="J63" s="51"/>
      <c r="K63" s="172"/>
      <c r="L63" s="172"/>
      <c r="M63" s="172"/>
      <c r="N63" s="172"/>
      <c r="O63" s="172"/>
      <c r="P63" s="52"/>
      <c r="Q63" s="172"/>
      <c r="R63" s="25"/>
    </row>
    <row r="64" spans="2:18">
      <c r="B64" s="24"/>
      <c r="C64" s="172"/>
      <c r="D64" s="51"/>
      <c r="E64" s="172"/>
      <c r="F64" s="172"/>
      <c r="G64" s="172"/>
      <c r="H64" s="52"/>
      <c r="I64" s="172"/>
      <c r="J64" s="51"/>
      <c r="K64" s="172"/>
      <c r="L64" s="172"/>
      <c r="M64" s="172"/>
      <c r="N64" s="172"/>
      <c r="O64" s="172"/>
      <c r="P64" s="52"/>
      <c r="Q64" s="172"/>
      <c r="R64" s="25"/>
    </row>
    <row r="65" spans="2:18">
      <c r="B65" s="24"/>
      <c r="C65" s="172"/>
      <c r="D65" s="51"/>
      <c r="E65" s="172"/>
      <c r="F65" s="172"/>
      <c r="G65" s="172"/>
      <c r="H65" s="52"/>
      <c r="I65" s="172"/>
      <c r="J65" s="51"/>
      <c r="K65" s="172"/>
      <c r="L65" s="172"/>
      <c r="M65" s="172"/>
      <c r="N65" s="172"/>
      <c r="O65" s="172"/>
      <c r="P65" s="52"/>
      <c r="Q65" s="172"/>
      <c r="R65" s="25"/>
    </row>
    <row r="66" spans="2:18">
      <c r="B66" s="24"/>
      <c r="C66" s="172"/>
      <c r="D66" s="51"/>
      <c r="E66" s="172"/>
      <c r="F66" s="172"/>
      <c r="G66" s="172"/>
      <c r="H66" s="52"/>
      <c r="I66" s="172"/>
      <c r="J66" s="51"/>
      <c r="K66" s="172"/>
      <c r="L66" s="172"/>
      <c r="M66" s="172"/>
      <c r="N66" s="172"/>
      <c r="O66" s="172"/>
      <c r="P66" s="52"/>
      <c r="Q66" s="172"/>
      <c r="R66" s="25"/>
    </row>
    <row r="67" spans="2:18">
      <c r="B67" s="24"/>
      <c r="C67" s="172"/>
      <c r="D67" s="51"/>
      <c r="E67" s="172"/>
      <c r="F67" s="172"/>
      <c r="G67" s="172"/>
      <c r="H67" s="52"/>
      <c r="I67" s="172"/>
      <c r="J67" s="51"/>
      <c r="K67" s="172"/>
      <c r="L67" s="172"/>
      <c r="M67" s="172"/>
      <c r="N67" s="172"/>
      <c r="O67" s="172"/>
      <c r="P67" s="52"/>
      <c r="Q67" s="172"/>
      <c r="R67" s="25"/>
    </row>
    <row r="68" spans="2:18">
      <c r="B68" s="24"/>
      <c r="C68" s="172"/>
      <c r="D68" s="51"/>
      <c r="E68" s="172"/>
      <c r="F68" s="172"/>
      <c r="G68" s="172"/>
      <c r="H68" s="52"/>
      <c r="I68" s="172"/>
      <c r="J68" s="51"/>
      <c r="K68" s="172"/>
      <c r="L68" s="172"/>
      <c r="M68" s="172"/>
      <c r="N68" s="172"/>
      <c r="O68" s="172"/>
      <c r="P68" s="52"/>
      <c r="Q68" s="172"/>
      <c r="R68" s="25"/>
    </row>
    <row r="69" spans="2:18">
      <c r="B69" s="24"/>
      <c r="C69" s="172"/>
      <c r="D69" s="51"/>
      <c r="E69" s="172"/>
      <c r="F69" s="172"/>
      <c r="G69" s="172"/>
      <c r="H69" s="52"/>
      <c r="I69" s="172"/>
      <c r="J69" s="51"/>
      <c r="K69" s="172"/>
      <c r="L69" s="172"/>
      <c r="M69" s="172"/>
      <c r="N69" s="172"/>
      <c r="O69" s="172"/>
      <c r="P69" s="52"/>
      <c r="Q69" s="172"/>
      <c r="R69" s="25"/>
    </row>
    <row r="70" spans="2:18" s="1" customFormat="1" ht="15">
      <c r="B70" s="34"/>
      <c r="C70" s="177"/>
      <c r="D70" s="53" t="s">
        <v>53</v>
      </c>
      <c r="E70" s="54"/>
      <c r="F70" s="54"/>
      <c r="G70" s="55" t="s">
        <v>54</v>
      </c>
      <c r="H70" s="56"/>
      <c r="I70" s="177"/>
      <c r="J70" s="53" t="s">
        <v>53</v>
      </c>
      <c r="K70" s="54"/>
      <c r="L70" s="54"/>
      <c r="M70" s="54"/>
      <c r="N70" s="55" t="s">
        <v>54</v>
      </c>
      <c r="O70" s="54"/>
      <c r="P70" s="56"/>
      <c r="Q70" s="177"/>
      <c r="R70" s="36"/>
    </row>
    <row r="71" spans="2:18" s="1" customFormat="1" ht="14.45" customHeight="1">
      <c r="B71" s="57"/>
      <c r="C71" s="58"/>
      <c r="D71" s="58"/>
      <c r="E71" s="58"/>
      <c r="F71" s="58"/>
      <c r="G71" s="58"/>
      <c r="H71" s="58"/>
      <c r="I71" s="58"/>
      <c r="J71" s="58"/>
      <c r="K71" s="58"/>
      <c r="L71" s="58"/>
      <c r="M71" s="58"/>
      <c r="N71" s="58"/>
      <c r="O71" s="58"/>
      <c r="P71" s="58"/>
      <c r="Q71" s="58"/>
      <c r="R71" s="59"/>
    </row>
    <row r="75" spans="2:18" s="1" customFormat="1" ht="6.95" customHeight="1">
      <c r="B75" s="60"/>
      <c r="C75" s="61"/>
      <c r="D75" s="61"/>
      <c r="E75" s="61"/>
      <c r="F75" s="61"/>
      <c r="G75" s="61"/>
      <c r="H75" s="61"/>
      <c r="I75" s="61"/>
      <c r="J75" s="61"/>
      <c r="K75" s="61"/>
      <c r="L75" s="61"/>
      <c r="M75" s="61"/>
      <c r="N75" s="61"/>
      <c r="O75" s="61"/>
      <c r="P75" s="61"/>
      <c r="Q75" s="61"/>
      <c r="R75" s="62"/>
    </row>
    <row r="76" spans="2:18" s="1" customFormat="1" ht="36.950000000000003" customHeight="1">
      <c r="B76" s="34"/>
      <c r="C76" s="612" t="s">
        <v>99</v>
      </c>
      <c r="D76" s="613"/>
      <c r="E76" s="613"/>
      <c r="F76" s="613"/>
      <c r="G76" s="613"/>
      <c r="H76" s="613"/>
      <c r="I76" s="613"/>
      <c r="J76" s="613"/>
      <c r="K76" s="613"/>
      <c r="L76" s="613"/>
      <c r="M76" s="613"/>
      <c r="N76" s="613"/>
      <c r="O76" s="613"/>
      <c r="P76" s="613"/>
      <c r="Q76" s="613"/>
      <c r="R76" s="36"/>
    </row>
    <row r="77" spans="2:18" s="1" customFormat="1" ht="6.95" customHeight="1">
      <c r="B77" s="34"/>
      <c r="C77" s="177"/>
      <c r="D77" s="177"/>
      <c r="E77" s="177"/>
      <c r="F77" s="177"/>
      <c r="G77" s="177"/>
      <c r="H77" s="177"/>
      <c r="I77" s="177"/>
      <c r="J77" s="177"/>
      <c r="K77" s="177"/>
      <c r="L77" s="177"/>
      <c r="M77" s="177"/>
      <c r="N77" s="177"/>
      <c r="O77" s="177"/>
      <c r="P77" s="177"/>
      <c r="Q77" s="177"/>
      <c r="R77" s="36"/>
    </row>
    <row r="78" spans="2:18" s="1" customFormat="1" ht="36.950000000000003" customHeight="1">
      <c r="B78" s="34"/>
      <c r="C78" s="67" t="s">
        <v>18</v>
      </c>
      <c r="D78" s="177"/>
      <c r="E78" s="177"/>
      <c r="F78" s="634" t="str">
        <f>F6</f>
        <v>Rekonstrukce šaten zaměstnanců na WC pro návštěvníky - Demontáže, demolice</v>
      </c>
      <c r="G78" s="680"/>
      <c r="H78" s="680"/>
      <c r="I78" s="680"/>
      <c r="J78" s="680"/>
      <c r="K78" s="680"/>
      <c r="L78" s="680"/>
      <c r="M78" s="680"/>
      <c r="N78" s="680"/>
      <c r="O78" s="680"/>
      <c r="P78" s="680"/>
      <c r="Q78" s="177"/>
      <c r="R78" s="36"/>
    </row>
    <row r="79" spans="2:18" s="1" customFormat="1" ht="6.95" customHeight="1">
      <c r="B79" s="34"/>
      <c r="C79" s="177"/>
      <c r="D79" s="177"/>
      <c r="E79" s="177"/>
      <c r="F79" s="177"/>
      <c r="G79" s="177"/>
      <c r="H79" s="177"/>
      <c r="I79" s="177"/>
      <c r="J79" s="177"/>
      <c r="K79" s="177"/>
      <c r="L79" s="177"/>
      <c r="M79" s="177"/>
      <c r="N79" s="177"/>
      <c r="O79" s="177"/>
      <c r="P79" s="177"/>
      <c r="Q79" s="177"/>
      <c r="R79" s="36"/>
    </row>
    <row r="80" spans="2:18" s="1" customFormat="1" ht="18" customHeight="1">
      <c r="B80" s="34"/>
      <c r="C80" s="31" t="s">
        <v>22</v>
      </c>
      <c r="D80" s="177"/>
      <c r="E80" s="177"/>
      <c r="F80" s="171" t="str">
        <f>F8</f>
        <v xml:space="preserve"> </v>
      </c>
      <c r="G80" s="177"/>
      <c r="H80" s="177"/>
      <c r="I80" s="177"/>
      <c r="J80" s="177"/>
      <c r="K80" s="31" t="s">
        <v>24</v>
      </c>
      <c r="L80" s="177"/>
      <c r="M80" s="681" t="str">
        <f>IF(O8="","",O8)</f>
        <v>14.3.2017</v>
      </c>
      <c r="N80" s="681"/>
      <c r="O80" s="681"/>
      <c r="P80" s="681"/>
      <c r="Q80" s="177"/>
      <c r="R80" s="36"/>
    </row>
    <row r="81" spans="2:47" s="1" customFormat="1" ht="6.95" customHeight="1">
      <c r="B81" s="34"/>
      <c r="C81" s="177"/>
      <c r="D81" s="177"/>
      <c r="E81" s="177"/>
      <c r="F81" s="177"/>
      <c r="G81" s="177"/>
      <c r="H81" s="177"/>
      <c r="I81" s="177"/>
      <c r="J81" s="177"/>
      <c r="K81" s="177"/>
      <c r="L81" s="177"/>
      <c r="M81" s="177"/>
      <c r="N81" s="177"/>
      <c r="O81" s="177"/>
      <c r="P81" s="177"/>
      <c r="Q81" s="177"/>
      <c r="R81" s="36"/>
    </row>
    <row r="82" spans="2:47" s="1" customFormat="1" ht="15">
      <c r="B82" s="34"/>
      <c r="C82" s="31" t="s">
        <v>26</v>
      </c>
      <c r="D82" s="177"/>
      <c r="E82" s="177"/>
      <c r="F82" s="171" t="str">
        <f>E11</f>
        <v>ZOO Praha</v>
      </c>
      <c r="G82" s="177"/>
      <c r="H82" s="177"/>
      <c r="I82" s="177"/>
      <c r="J82" s="177"/>
      <c r="K82" s="31" t="s">
        <v>31</v>
      </c>
      <c r="L82" s="177"/>
      <c r="M82" s="614" t="str">
        <f>E17</f>
        <v>Atelier M</v>
      </c>
      <c r="N82" s="614"/>
      <c r="O82" s="614"/>
      <c r="P82" s="614"/>
      <c r="Q82" s="614"/>
      <c r="R82" s="36"/>
    </row>
    <row r="83" spans="2:47" s="1" customFormat="1" ht="14.45" customHeight="1">
      <c r="B83" s="34"/>
      <c r="C83" s="31" t="s">
        <v>30</v>
      </c>
      <c r="D83" s="177"/>
      <c r="E83" s="177"/>
      <c r="F83" s="171" t="str">
        <f>IF(E14="","",E14)</f>
        <v xml:space="preserve"> </v>
      </c>
      <c r="G83" s="177"/>
      <c r="H83" s="177"/>
      <c r="I83" s="177"/>
      <c r="J83" s="177"/>
      <c r="K83" s="31" t="s">
        <v>33</v>
      </c>
      <c r="L83" s="177"/>
      <c r="M83" s="614" t="str">
        <f>E20</f>
        <v>Ing. Kateřina Petlíková</v>
      </c>
      <c r="N83" s="614"/>
      <c r="O83" s="614"/>
      <c r="P83" s="614"/>
      <c r="Q83" s="614"/>
      <c r="R83" s="36"/>
    </row>
    <row r="84" spans="2:47" s="1" customFormat="1" ht="10.35" customHeight="1">
      <c r="B84" s="34"/>
      <c r="C84" s="177"/>
      <c r="D84" s="177"/>
      <c r="E84" s="177"/>
      <c r="F84" s="177"/>
      <c r="G84" s="177"/>
      <c r="H84" s="177"/>
      <c r="I84" s="177"/>
      <c r="J84" s="177"/>
      <c r="K84" s="177"/>
      <c r="L84" s="177"/>
      <c r="M84" s="177"/>
      <c r="N84" s="177"/>
      <c r="O84" s="177"/>
      <c r="P84" s="177"/>
      <c r="Q84" s="177"/>
      <c r="R84" s="36"/>
    </row>
    <row r="85" spans="2:47" s="1" customFormat="1" ht="29.25" customHeight="1">
      <c r="B85" s="34"/>
      <c r="C85" s="685" t="s">
        <v>100</v>
      </c>
      <c r="D85" s="686"/>
      <c r="E85" s="686"/>
      <c r="F85" s="686"/>
      <c r="G85" s="686"/>
      <c r="H85" s="685" t="s">
        <v>101</v>
      </c>
      <c r="I85" s="687"/>
      <c r="J85" s="687"/>
      <c r="K85" s="685" t="s">
        <v>102</v>
      </c>
      <c r="L85" s="686"/>
      <c r="M85" s="685" t="s">
        <v>103</v>
      </c>
      <c r="N85" s="686"/>
      <c r="O85" s="686"/>
      <c r="P85" s="686"/>
      <c r="Q85" s="686"/>
      <c r="R85" s="36"/>
    </row>
    <row r="86" spans="2:47" s="1" customFormat="1" ht="10.35" customHeight="1">
      <c r="B86" s="34"/>
      <c r="C86" s="177"/>
      <c r="D86" s="177"/>
      <c r="E86" s="177"/>
      <c r="F86" s="177"/>
      <c r="G86" s="177"/>
      <c r="H86" s="177"/>
      <c r="I86" s="177"/>
      <c r="J86" s="177"/>
      <c r="K86" s="177"/>
      <c r="L86" s="177"/>
      <c r="M86" s="177"/>
      <c r="N86" s="177"/>
      <c r="O86" s="177"/>
      <c r="P86" s="177"/>
      <c r="Q86" s="177"/>
      <c r="R86" s="36"/>
    </row>
    <row r="87" spans="2:47" s="1" customFormat="1" ht="29.25" customHeight="1">
      <c r="B87" s="34"/>
      <c r="C87" s="106" t="s">
        <v>104</v>
      </c>
      <c r="D87" s="177"/>
      <c r="E87" s="177"/>
      <c r="F87" s="177"/>
      <c r="G87" s="177"/>
      <c r="H87" s="630">
        <f>W122</f>
        <v>0</v>
      </c>
      <c r="I87" s="680"/>
      <c r="J87" s="680"/>
      <c r="K87" s="630">
        <f>X122</f>
        <v>0</v>
      </c>
      <c r="L87" s="680"/>
      <c r="M87" s="630">
        <f>M122</f>
        <v>0</v>
      </c>
      <c r="N87" s="678"/>
      <c r="O87" s="678"/>
      <c r="P87" s="678"/>
      <c r="Q87" s="678"/>
      <c r="R87" s="36"/>
      <c r="AU87" s="20" t="s">
        <v>105</v>
      </c>
    </row>
    <row r="88" spans="2:47" s="6" customFormat="1" ht="24.95" customHeight="1">
      <c r="B88" s="107"/>
      <c r="C88" s="180"/>
      <c r="D88" s="108" t="s">
        <v>106</v>
      </c>
      <c r="E88" s="180"/>
      <c r="F88" s="180"/>
      <c r="G88" s="180"/>
      <c r="H88" s="646">
        <f>W123</f>
        <v>0</v>
      </c>
      <c r="I88" s="682"/>
      <c r="J88" s="682"/>
      <c r="K88" s="646">
        <f>X123</f>
        <v>0</v>
      </c>
      <c r="L88" s="682"/>
      <c r="M88" s="646">
        <f>M123</f>
        <v>0</v>
      </c>
      <c r="N88" s="682"/>
      <c r="O88" s="682"/>
      <c r="P88" s="682"/>
      <c r="Q88" s="682"/>
      <c r="R88" s="109"/>
    </row>
    <row r="89" spans="2:47" s="7" customFormat="1" ht="19.899999999999999" customHeight="1">
      <c r="B89" s="110"/>
      <c r="C89" s="181"/>
      <c r="D89" s="111" t="s">
        <v>107</v>
      </c>
      <c r="E89" s="181"/>
      <c r="F89" s="181"/>
      <c r="G89" s="181"/>
      <c r="H89" s="683">
        <f>W124</f>
        <v>0</v>
      </c>
      <c r="I89" s="684"/>
      <c r="J89" s="684"/>
      <c r="K89" s="683">
        <f>X124</f>
        <v>0</v>
      </c>
      <c r="L89" s="684"/>
      <c r="M89" s="683">
        <f>M124</f>
        <v>0</v>
      </c>
      <c r="N89" s="684"/>
      <c r="O89" s="684"/>
      <c r="P89" s="684"/>
      <c r="Q89" s="684"/>
      <c r="R89" s="112"/>
    </row>
    <row r="90" spans="2:47" s="7" customFormat="1" ht="19.899999999999999" customHeight="1">
      <c r="B90" s="110"/>
      <c r="C90" s="181"/>
      <c r="D90" s="111" t="s">
        <v>114</v>
      </c>
      <c r="E90" s="181"/>
      <c r="F90" s="181"/>
      <c r="G90" s="181"/>
      <c r="H90" s="683">
        <f>W128</f>
        <v>0</v>
      </c>
      <c r="I90" s="684"/>
      <c r="J90" s="684"/>
      <c r="K90" s="683">
        <f>X128</f>
        <v>0</v>
      </c>
      <c r="L90" s="684"/>
      <c r="M90" s="683">
        <f>M128</f>
        <v>0</v>
      </c>
      <c r="N90" s="684"/>
      <c r="O90" s="684"/>
      <c r="P90" s="684"/>
      <c r="Q90" s="684"/>
      <c r="R90" s="112"/>
    </row>
    <row r="91" spans="2:47" s="7" customFormat="1" ht="19.899999999999999" customHeight="1">
      <c r="B91" s="110"/>
      <c r="C91" s="181"/>
      <c r="D91" s="111" t="s">
        <v>115</v>
      </c>
      <c r="E91" s="181"/>
      <c r="F91" s="181"/>
      <c r="G91" s="181"/>
      <c r="H91" s="683">
        <f>W199</f>
        <v>0</v>
      </c>
      <c r="I91" s="684"/>
      <c r="J91" s="684"/>
      <c r="K91" s="683">
        <f>X199</f>
        <v>0</v>
      </c>
      <c r="L91" s="684"/>
      <c r="M91" s="683">
        <f>M199</f>
        <v>0</v>
      </c>
      <c r="N91" s="684"/>
      <c r="O91" s="684"/>
      <c r="P91" s="684"/>
      <c r="Q91" s="684"/>
      <c r="R91" s="112"/>
    </row>
    <row r="92" spans="2:47" s="6" customFormat="1" ht="24.95" customHeight="1">
      <c r="B92" s="107"/>
      <c r="C92" s="180"/>
      <c r="D92" s="108" t="s">
        <v>117</v>
      </c>
      <c r="E92" s="180"/>
      <c r="F92" s="180"/>
      <c r="G92" s="180"/>
      <c r="H92" s="646">
        <f>W204</f>
        <v>0</v>
      </c>
      <c r="I92" s="682"/>
      <c r="J92" s="682"/>
      <c r="K92" s="646">
        <f>X204</f>
        <v>0</v>
      </c>
      <c r="L92" s="682"/>
      <c r="M92" s="646">
        <f>M204</f>
        <v>0</v>
      </c>
      <c r="N92" s="682"/>
      <c r="O92" s="682"/>
      <c r="P92" s="682"/>
      <c r="Q92" s="682"/>
      <c r="R92" s="109"/>
    </row>
    <row r="93" spans="2:47" s="7" customFormat="1" ht="19.899999999999999" customHeight="1">
      <c r="B93" s="110"/>
      <c r="C93" s="181"/>
      <c r="D93" s="111" t="s">
        <v>118</v>
      </c>
      <c r="E93" s="181"/>
      <c r="F93" s="181"/>
      <c r="G93" s="181"/>
      <c r="H93" s="683">
        <f>W205</f>
        <v>0</v>
      </c>
      <c r="I93" s="684"/>
      <c r="J93" s="684"/>
      <c r="K93" s="683">
        <f>X205</f>
        <v>0</v>
      </c>
      <c r="L93" s="684"/>
      <c r="M93" s="683">
        <f>M205</f>
        <v>0</v>
      </c>
      <c r="N93" s="684"/>
      <c r="O93" s="684"/>
      <c r="P93" s="684"/>
      <c r="Q93" s="684"/>
      <c r="R93" s="112"/>
    </row>
    <row r="94" spans="2:47" s="7" customFormat="1" ht="19.899999999999999" customHeight="1">
      <c r="B94" s="110"/>
      <c r="C94" s="181"/>
      <c r="D94" s="111" t="s">
        <v>119</v>
      </c>
      <c r="E94" s="181"/>
      <c r="F94" s="181"/>
      <c r="G94" s="181"/>
      <c r="H94" s="683">
        <f>W212</f>
        <v>0</v>
      </c>
      <c r="I94" s="684"/>
      <c r="J94" s="684"/>
      <c r="K94" s="683">
        <f>X212</f>
        <v>0</v>
      </c>
      <c r="L94" s="684"/>
      <c r="M94" s="683">
        <f>M212</f>
        <v>0</v>
      </c>
      <c r="N94" s="684"/>
      <c r="O94" s="684"/>
      <c r="P94" s="684"/>
      <c r="Q94" s="684"/>
      <c r="R94" s="112"/>
    </row>
    <row r="95" spans="2:47" s="7" customFormat="1" ht="19.899999999999999" customHeight="1">
      <c r="B95" s="110"/>
      <c r="C95" s="181"/>
      <c r="D95" s="111" t="s">
        <v>120</v>
      </c>
      <c r="E95" s="181"/>
      <c r="F95" s="181"/>
      <c r="G95" s="181"/>
      <c r="H95" s="683">
        <f>W217</f>
        <v>0</v>
      </c>
      <c r="I95" s="684"/>
      <c r="J95" s="684"/>
      <c r="K95" s="683">
        <f>X217</f>
        <v>0</v>
      </c>
      <c r="L95" s="684"/>
      <c r="M95" s="683">
        <f>M217</f>
        <v>0</v>
      </c>
      <c r="N95" s="684"/>
      <c r="O95" s="684"/>
      <c r="P95" s="684"/>
      <c r="Q95" s="684"/>
      <c r="R95" s="112"/>
    </row>
    <row r="96" spans="2:47" s="7" customFormat="1" ht="19.899999999999999" customHeight="1">
      <c r="B96" s="110"/>
      <c r="C96" s="181"/>
      <c r="D96" s="111" t="s">
        <v>121</v>
      </c>
      <c r="E96" s="181"/>
      <c r="F96" s="181"/>
      <c r="G96" s="181"/>
      <c r="H96" s="683">
        <f>W222</f>
        <v>0</v>
      </c>
      <c r="I96" s="684"/>
      <c r="J96" s="684"/>
      <c r="K96" s="683">
        <f>X222</f>
        <v>0</v>
      </c>
      <c r="L96" s="684"/>
      <c r="M96" s="683">
        <f>M222</f>
        <v>0</v>
      </c>
      <c r="N96" s="684"/>
      <c r="O96" s="684"/>
      <c r="P96" s="684"/>
      <c r="Q96" s="684"/>
      <c r="R96" s="112"/>
    </row>
    <row r="97" spans="2:21" s="7" customFormat="1" ht="19.899999999999999" customHeight="1">
      <c r="B97" s="110"/>
      <c r="C97" s="181"/>
      <c r="D97" s="111" t="s">
        <v>123</v>
      </c>
      <c r="E97" s="181"/>
      <c r="F97" s="181"/>
      <c r="G97" s="181"/>
      <c r="H97" s="683">
        <f>W238</f>
        <v>0</v>
      </c>
      <c r="I97" s="684"/>
      <c r="J97" s="684"/>
      <c r="K97" s="683">
        <f>X238</f>
        <v>0</v>
      </c>
      <c r="L97" s="684"/>
      <c r="M97" s="683">
        <f>M238</f>
        <v>0</v>
      </c>
      <c r="N97" s="684"/>
      <c r="O97" s="684"/>
      <c r="P97" s="684"/>
      <c r="Q97" s="684"/>
      <c r="R97" s="112"/>
    </row>
    <row r="98" spans="2:21" s="7" customFormat="1" ht="19.899999999999999" customHeight="1">
      <c r="B98" s="110"/>
      <c r="C98" s="181"/>
      <c r="D98" s="111" t="s">
        <v>124</v>
      </c>
      <c r="E98" s="181"/>
      <c r="F98" s="181"/>
      <c r="G98" s="181"/>
      <c r="H98" s="683">
        <f>W263</f>
        <v>0</v>
      </c>
      <c r="I98" s="684"/>
      <c r="J98" s="684"/>
      <c r="K98" s="683">
        <f>X263</f>
        <v>0</v>
      </c>
      <c r="L98" s="684"/>
      <c r="M98" s="683">
        <f>M263</f>
        <v>0</v>
      </c>
      <c r="N98" s="684"/>
      <c r="O98" s="684"/>
      <c r="P98" s="684"/>
      <c r="Q98" s="684"/>
      <c r="R98" s="112"/>
    </row>
    <row r="99" spans="2:21" s="7" customFormat="1" ht="19.899999999999999" customHeight="1">
      <c r="B99" s="110"/>
      <c r="C99" s="181"/>
      <c r="D99" s="111" t="s">
        <v>126</v>
      </c>
      <c r="E99" s="181"/>
      <c r="F99" s="181"/>
      <c r="G99" s="181"/>
      <c r="H99" s="683">
        <f>W277</f>
        <v>0</v>
      </c>
      <c r="I99" s="684"/>
      <c r="J99" s="684"/>
      <c r="K99" s="683">
        <f>X277</f>
        <v>0</v>
      </c>
      <c r="L99" s="684"/>
      <c r="M99" s="683">
        <f>M277</f>
        <v>0</v>
      </c>
      <c r="N99" s="684"/>
      <c r="O99" s="684"/>
      <c r="P99" s="684"/>
      <c r="Q99" s="684"/>
      <c r="R99" s="112"/>
    </row>
    <row r="100" spans="2:21" s="7" customFormat="1" ht="19.899999999999999" customHeight="1">
      <c r="B100" s="110"/>
      <c r="C100" s="181"/>
      <c r="D100" s="111" t="s">
        <v>128</v>
      </c>
      <c r="E100" s="181"/>
      <c r="F100" s="181"/>
      <c r="G100" s="181"/>
      <c r="H100" s="683">
        <f>W282</f>
        <v>0</v>
      </c>
      <c r="I100" s="684"/>
      <c r="J100" s="684"/>
      <c r="K100" s="683">
        <f>X282</f>
        <v>0</v>
      </c>
      <c r="L100" s="684"/>
      <c r="M100" s="683">
        <f>M282</f>
        <v>0</v>
      </c>
      <c r="N100" s="684"/>
      <c r="O100" s="684"/>
      <c r="P100" s="684"/>
      <c r="Q100" s="684"/>
      <c r="R100" s="112"/>
    </row>
    <row r="101" spans="2:21" s="6" customFormat="1" ht="24.95" customHeight="1">
      <c r="B101" s="107"/>
      <c r="C101" s="180"/>
      <c r="D101" s="108" t="s">
        <v>132</v>
      </c>
      <c r="E101" s="180"/>
      <c r="F101" s="180"/>
      <c r="G101" s="180"/>
      <c r="H101" s="646">
        <f>W287</f>
        <v>0</v>
      </c>
      <c r="I101" s="682"/>
      <c r="J101" s="682"/>
      <c r="K101" s="646">
        <f>X287</f>
        <v>0</v>
      </c>
      <c r="L101" s="682"/>
      <c r="M101" s="646">
        <f>M287</f>
        <v>0</v>
      </c>
      <c r="N101" s="682"/>
      <c r="O101" s="682"/>
      <c r="P101" s="682"/>
      <c r="Q101" s="682"/>
      <c r="R101" s="109"/>
    </row>
    <row r="102" spans="2:21" s="7" customFormat="1" ht="19.899999999999999" customHeight="1">
      <c r="B102" s="110"/>
      <c r="C102" s="181"/>
      <c r="D102" s="111" t="s">
        <v>133</v>
      </c>
      <c r="E102" s="181"/>
      <c r="F102" s="181"/>
      <c r="G102" s="181"/>
      <c r="H102" s="683">
        <f>W288</f>
        <v>0</v>
      </c>
      <c r="I102" s="684"/>
      <c r="J102" s="684"/>
      <c r="K102" s="683">
        <f>X288</f>
        <v>0</v>
      </c>
      <c r="L102" s="684"/>
      <c r="M102" s="683">
        <f>M288</f>
        <v>0</v>
      </c>
      <c r="N102" s="684"/>
      <c r="O102" s="684"/>
      <c r="P102" s="684"/>
      <c r="Q102" s="684"/>
      <c r="R102" s="112"/>
    </row>
    <row r="103" spans="2:21" s="1" customFormat="1" ht="21.75" customHeight="1">
      <c r="B103" s="34"/>
      <c r="C103" s="177"/>
      <c r="D103" s="177"/>
      <c r="E103" s="177"/>
      <c r="F103" s="177"/>
      <c r="G103" s="177"/>
      <c r="H103" s="177"/>
      <c r="I103" s="177"/>
      <c r="J103" s="177"/>
      <c r="K103" s="177"/>
      <c r="L103" s="177"/>
      <c r="M103" s="177"/>
      <c r="N103" s="177"/>
      <c r="O103" s="177"/>
      <c r="P103" s="177"/>
      <c r="Q103" s="177"/>
      <c r="R103" s="36"/>
    </row>
    <row r="104" spans="2:21" s="1" customFormat="1" ht="29.25" customHeight="1">
      <c r="B104" s="34"/>
      <c r="C104" s="106" t="s">
        <v>134</v>
      </c>
      <c r="D104" s="177"/>
      <c r="E104" s="177"/>
      <c r="F104" s="177"/>
      <c r="G104" s="177"/>
      <c r="H104" s="177"/>
      <c r="I104" s="177"/>
      <c r="J104" s="177"/>
      <c r="K104" s="177"/>
      <c r="L104" s="177"/>
      <c r="M104" s="678">
        <v>0</v>
      </c>
      <c r="N104" s="679"/>
      <c r="O104" s="679"/>
      <c r="P104" s="679"/>
      <c r="Q104" s="679"/>
      <c r="R104" s="36"/>
      <c r="T104" s="113"/>
      <c r="U104" s="114" t="s">
        <v>41</v>
      </c>
    </row>
    <row r="105" spans="2:21" s="1" customFormat="1" ht="18" customHeight="1">
      <c r="B105" s="34"/>
      <c r="C105" s="177"/>
      <c r="D105" s="177"/>
      <c r="E105" s="177"/>
      <c r="F105" s="177"/>
      <c r="G105" s="177"/>
      <c r="H105" s="177"/>
      <c r="I105" s="177"/>
      <c r="J105" s="177"/>
      <c r="K105" s="177"/>
      <c r="L105" s="177"/>
      <c r="M105" s="177"/>
      <c r="N105" s="177"/>
      <c r="O105" s="177"/>
      <c r="P105" s="177"/>
      <c r="Q105" s="177"/>
      <c r="R105" s="36"/>
    </row>
    <row r="106" spans="2:21" s="1" customFormat="1" ht="29.25" customHeight="1">
      <c r="B106" s="34"/>
      <c r="C106" s="97" t="s">
        <v>89</v>
      </c>
      <c r="D106" s="179"/>
      <c r="E106" s="179"/>
      <c r="F106" s="179"/>
      <c r="G106" s="179"/>
      <c r="H106" s="179"/>
      <c r="I106" s="179"/>
      <c r="J106" s="179"/>
      <c r="K106" s="179"/>
      <c r="L106" s="631">
        <f>ROUND(SUM(M87+M104),2)</f>
        <v>0</v>
      </c>
      <c r="M106" s="631"/>
      <c r="N106" s="631"/>
      <c r="O106" s="631"/>
      <c r="P106" s="631"/>
      <c r="Q106" s="631"/>
      <c r="R106" s="36"/>
    </row>
    <row r="107" spans="2:21" s="1" customFormat="1" ht="6.95" customHeight="1">
      <c r="B107" s="57"/>
      <c r="C107" s="58"/>
      <c r="D107" s="58"/>
      <c r="E107" s="58"/>
      <c r="F107" s="58"/>
      <c r="G107" s="58"/>
      <c r="H107" s="58"/>
      <c r="I107" s="58"/>
      <c r="J107" s="58"/>
      <c r="K107" s="58"/>
      <c r="L107" s="58"/>
      <c r="M107" s="58"/>
      <c r="N107" s="58"/>
      <c r="O107" s="58"/>
      <c r="P107" s="58"/>
      <c r="Q107" s="58"/>
      <c r="R107" s="59"/>
    </row>
    <row r="111" spans="2:21" s="1" customFormat="1" ht="6.95" customHeight="1">
      <c r="B111" s="60"/>
      <c r="C111" s="61"/>
      <c r="D111" s="61"/>
      <c r="E111" s="61"/>
      <c r="F111" s="61"/>
      <c r="G111" s="61"/>
      <c r="H111" s="61"/>
      <c r="I111" s="61"/>
      <c r="J111" s="61"/>
      <c r="K111" s="61"/>
      <c r="L111" s="61"/>
      <c r="M111" s="61"/>
      <c r="N111" s="61"/>
      <c r="O111" s="61"/>
      <c r="P111" s="61"/>
      <c r="Q111" s="61"/>
      <c r="R111" s="62"/>
    </row>
    <row r="112" spans="2:21" s="1" customFormat="1" ht="36.950000000000003" customHeight="1">
      <c r="B112" s="34"/>
      <c r="C112" s="612" t="s">
        <v>135</v>
      </c>
      <c r="D112" s="680"/>
      <c r="E112" s="680"/>
      <c r="F112" s="680"/>
      <c r="G112" s="680"/>
      <c r="H112" s="680"/>
      <c r="I112" s="680"/>
      <c r="J112" s="680"/>
      <c r="K112" s="680"/>
      <c r="L112" s="680"/>
      <c r="M112" s="680"/>
      <c r="N112" s="680"/>
      <c r="O112" s="680"/>
      <c r="P112" s="680"/>
      <c r="Q112" s="680"/>
      <c r="R112" s="36"/>
    </row>
    <row r="113" spans="2:65" s="1" customFormat="1" ht="6.95" customHeight="1">
      <c r="B113" s="34"/>
      <c r="C113" s="177"/>
      <c r="D113" s="177"/>
      <c r="E113" s="177"/>
      <c r="F113" s="177"/>
      <c r="G113" s="177"/>
      <c r="H113" s="177"/>
      <c r="I113" s="177"/>
      <c r="J113" s="177"/>
      <c r="K113" s="177"/>
      <c r="L113" s="177"/>
      <c r="M113" s="177"/>
      <c r="N113" s="177"/>
      <c r="O113" s="177"/>
      <c r="P113" s="177"/>
      <c r="Q113" s="177"/>
      <c r="R113" s="36"/>
    </row>
    <row r="114" spans="2:65" s="1" customFormat="1" ht="36.950000000000003" customHeight="1">
      <c r="B114" s="34"/>
      <c r="C114" s="67" t="s">
        <v>18</v>
      </c>
      <c r="D114" s="177"/>
      <c r="E114" s="177"/>
      <c r="F114" s="634" t="str">
        <f>F6</f>
        <v>Rekonstrukce šaten zaměstnanců na WC pro návštěvníky - Demontáže, demolice</v>
      </c>
      <c r="G114" s="680"/>
      <c r="H114" s="680"/>
      <c r="I114" s="680"/>
      <c r="J114" s="680"/>
      <c r="K114" s="680"/>
      <c r="L114" s="680"/>
      <c r="M114" s="680"/>
      <c r="N114" s="680"/>
      <c r="O114" s="680"/>
      <c r="P114" s="680"/>
      <c r="Q114" s="177"/>
      <c r="R114" s="36"/>
    </row>
    <row r="115" spans="2:65" s="1" customFormat="1" ht="6.95" customHeight="1">
      <c r="B115" s="34"/>
      <c r="C115" s="177"/>
      <c r="D115" s="177"/>
      <c r="E115" s="177"/>
      <c r="F115" s="177"/>
      <c r="G115" s="177"/>
      <c r="H115" s="177"/>
      <c r="I115" s="177"/>
      <c r="J115" s="177"/>
      <c r="K115" s="177"/>
      <c r="L115" s="177"/>
      <c r="M115" s="177"/>
      <c r="N115" s="177"/>
      <c r="O115" s="177"/>
      <c r="P115" s="177"/>
      <c r="Q115" s="177"/>
      <c r="R115" s="36"/>
    </row>
    <row r="116" spans="2:65" s="1" customFormat="1" ht="18" customHeight="1">
      <c r="B116" s="34"/>
      <c r="C116" s="31" t="s">
        <v>22</v>
      </c>
      <c r="D116" s="177"/>
      <c r="E116" s="177"/>
      <c r="F116" s="171" t="str">
        <f>F8</f>
        <v xml:space="preserve"> </v>
      </c>
      <c r="G116" s="177"/>
      <c r="H116" s="177"/>
      <c r="I116" s="177"/>
      <c r="J116" s="177"/>
      <c r="K116" s="31" t="s">
        <v>24</v>
      </c>
      <c r="L116" s="177"/>
      <c r="M116" s="681" t="str">
        <f>IF(O8="","",O8)</f>
        <v>14.3.2017</v>
      </c>
      <c r="N116" s="681"/>
      <c r="O116" s="681"/>
      <c r="P116" s="681"/>
      <c r="Q116" s="177"/>
      <c r="R116" s="36"/>
    </row>
    <row r="117" spans="2:65" s="1" customFormat="1" ht="6.95" customHeight="1">
      <c r="B117" s="34"/>
      <c r="C117" s="177"/>
      <c r="D117" s="177"/>
      <c r="E117" s="177"/>
      <c r="F117" s="177"/>
      <c r="G117" s="177"/>
      <c r="H117" s="177"/>
      <c r="I117" s="177"/>
      <c r="J117" s="177"/>
      <c r="K117" s="177"/>
      <c r="L117" s="177"/>
      <c r="M117" s="177"/>
      <c r="N117" s="177"/>
      <c r="O117" s="177"/>
      <c r="P117" s="177"/>
      <c r="Q117" s="177"/>
      <c r="R117" s="36"/>
    </row>
    <row r="118" spans="2:65" s="1" customFormat="1" ht="15">
      <c r="B118" s="34"/>
      <c r="C118" s="31" t="s">
        <v>26</v>
      </c>
      <c r="D118" s="177"/>
      <c r="E118" s="177"/>
      <c r="F118" s="171" t="str">
        <f>E11</f>
        <v>ZOO Praha</v>
      </c>
      <c r="G118" s="177"/>
      <c r="H118" s="177"/>
      <c r="I118" s="177"/>
      <c r="J118" s="177"/>
      <c r="K118" s="31" t="s">
        <v>31</v>
      </c>
      <c r="L118" s="177"/>
      <c r="M118" s="614" t="str">
        <f>E17</f>
        <v>Atelier M</v>
      </c>
      <c r="N118" s="614"/>
      <c r="O118" s="614"/>
      <c r="P118" s="614"/>
      <c r="Q118" s="614"/>
      <c r="R118" s="36"/>
    </row>
    <row r="119" spans="2:65" s="1" customFormat="1" ht="14.45" customHeight="1">
      <c r="B119" s="34"/>
      <c r="C119" s="31" t="s">
        <v>30</v>
      </c>
      <c r="D119" s="177"/>
      <c r="E119" s="177"/>
      <c r="F119" s="171" t="str">
        <f>IF(E14="","",E14)</f>
        <v xml:space="preserve"> </v>
      </c>
      <c r="G119" s="177"/>
      <c r="H119" s="177"/>
      <c r="I119" s="177"/>
      <c r="J119" s="177"/>
      <c r="K119" s="31" t="s">
        <v>33</v>
      </c>
      <c r="L119" s="177"/>
      <c r="M119" s="614" t="str">
        <f>E20</f>
        <v>Ing. Kateřina Petlíková</v>
      </c>
      <c r="N119" s="614"/>
      <c r="O119" s="614"/>
      <c r="P119" s="614"/>
      <c r="Q119" s="614"/>
      <c r="R119" s="36"/>
    </row>
    <row r="120" spans="2:65" s="1" customFormat="1" ht="10.35" customHeight="1">
      <c r="B120" s="34"/>
      <c r="C120" s="177"/>
      <c r="D120" s="177"/>
      <c r="E120" s="177"/>
      <c r="F120" s="177"/>
      <c r="G120" s="177"/>
      <c r="H120" s="177"/>
      <c r="I120" s="177"/>
      <c r="J120" s="177"/>
      <c r="K120" s="177"/>
      <c r="L120" s="177"/>
      <c r="M120" s="177"/>
      <c r="N120" s="177"/>
      <c r="O120" s="177"/>
      <c r="P120" s="177"/>
      <c r="Q120" s="177"/>
      <c r="R120" s="36"/>
    </row>
    <row r="121" spans="2:65" s="8" customFormat="1" ht="29.25" customHeight="1">
      <c r="B121" s="115"/>
      <c r="C121" s="116" t="s">
        <v>136</v>
      </c>
      <c r="D121" s="182" t="s">
        <v>137</v>
      </c>
      <c r="E121" s="182" t="s">
        <v>59</v>
      </c>
      <c r="F121" s="676" t="s">
        <v>138</v>
      </c>
      <c r="G121" s="676"/>
      <c r="H121" s="676"/>
      <c r="I121" s="676"/>
      <c r="J121" s="182" t="s">
        <v>139</v>
      </c>
      <c r="K121" s="182" t="s">
        <v>140</v>
      </c>
      <c r="L121" s="182" t="s">
        <v>141</v>
      </c>
      <c r="M121" s="676" t="s">
        <v>142</v>
      </c>
      <c r="N121" s="676"/>
      <c r="O121" s="676"/>
      <c r="P121" s="676" t="s">
        <v>103</v>
      </c>
      <c r="Q121" s="677"/>
      <c r="R121" s="117"/>
      <c r="T121" s="74" t="s">
        <v>143</v>
      </c>
      <c r="U121" s="75" t="s">
        <v>41</v>
      </c>
      <c r="V121" s="75" t="s">
        <v>144</v>
      </c>
      <c r="W121" s="75" t="s">
        <v>145</v>
      </c>
      <c r="X121" s="75" t="s">
        <v>146</v>
      </c>
      <c r="Y121" s="75" t="s">
        <v>147</v>
      </c>
      <c r="Z121" s="75" t="s">
        <v>148</v>
      </c>
      <c r="AA121" s="75" t="s">
        <v>149</v>
      </c>
      <c r="AB121" s="75" t="s">
        <v>150</v>
      </c>
      <c r="AC121" s="75" t="s">
        <v>151</v>
      </c>
      <c r="AD121" s="76" t="s">
        <v>152</v>
      </c>
    </row>
    <row r="122" spans="2:65" s="1" customFormat="1" ht="29.25" customHeight="1">
      <c r="B122" s="34"/>
      <c r="C122" s="78" t="s">
        <v>97</v>
      </c>
      <c r="D122" s="177"/>
      <c r="E122" s="177"/>
      <c r="F122" s="177"/>
      <c r="G122" s="177"/>
      <c r="H122" s="177"/>
      <c r="I122" s="177"/>
      <c r="J122" s="177"/>
      <c r="K122" s="177"/>
      <c r="L122" s="177"/>
      <c r="M122" s="664">
        <f>BK122</f>
        <v>0</v>
      </c>
      <c r="N122" s="665"/>
      <c r="O122" s="665"/>
      <c r="P122" s="665"/>
      <c r="Q122" s="665"/>
      <c r="R122" s="36"/>
      <c r="T122" s="77"/>
      <c r="U122" s="49"/>
      <c r="V122" s="49"/>
      <c r="W122" s="118">
        <f>W123+W204+W287</f>
        <v>0</v>
      </c>
      <c r="X122" s="118">
        <f>X123+X204+X287</f>
        <v>0</v>
      </c>
      <c r="Y122" s="49"/>
      <c r="Z122" s="119">
        <f>Z123+Z204+Z287</f>
        <v>2765.1266810000002</v>
      </c>
      <c r="AA122" s="49"/>
      <c r="AB122" s="119">
        <f>AB123+AB204+AB287</f>
        <v>2.3974400000000002E-3</v>
      </c>
      <c r="AC122" s="49"/>
      <c r="AD122" s="120">
        <f>AD123+AD204+AD287</f>
        <v>632.77523910000014</v>
      </c>
      <c r="AT122" s="20" t="s">
        <v>78</v>
      </c>
      <c r="AU122" s="20" t="s">
        <v>105</v>
      </c>
      <c r="BK122" s="121">
        <f>BK123+BK204+BK287</f>
        <v>0</v>
      </c>
    </row>
    <row r="123" spans="2:65" s="9" customFormat="1" ht="37.35" customHeight="1">
      <c r="B123" s="122"/>
      <c r="C123" s="123"/>
      <c r="D123" s="124" t="s">
        <v>106</v>
      </c>
      <c r="E123" s="124"/>
      <c r="F123" s="124"/>
      <c r="G123" s="124"/>
      <c r="H123" s="124"/>
      <c r="I123" s="124"/>
      <c r="J123" s="124"/>
      <c r="K123" s="124"/>
      <c r="L123" s="124"/>
      <c r="M123" s="645">
        <f>BK123</f>
        <v>0</v>
      </c>
      <c r="N123" s="646"/>
      <c r="O123" s="646"/>
      <c r="P123" s="646"/>
      <c r="Q123" s="646"/>
      <c r="R123" s="125"/>
      <c r="T123" s="126"/>
      <c r="U123" s="123"/>
      <c r="V123" s="123"/>
      <c r="W123" s="127">
        <f>W124+W128+W199</f>
        <v>0</v>
      </c>
      <c r="X123" s="127">
        <f>X124+X128+X199</f>
        <v>0</v>
      </c>
      <c r="Y123" s="123"/>
      <c r="Z123" s="128">
        <f>Z124+Z128+Z199</f>
        <v>2453.2319580000003</v>
      </c>
      <c r="AA123" s="123"/>
      <c r="AB123" s="128">
        <f>AB124+AB128+AB199</f>
        <v>2.3974400000000002E-3</v>
      </c>
      <c r="AC123" s="123"/>
      <c r="AD123" s="129">
        <f>AD124+AD128+AD199</f>
        <v>574.18047500000011</v>
      </c>
      <c r="AR123" s="130" t="s">
        <v>84</v>
      </c>
      <c r="AT123" s="131" t="s">
        <v>78</v>
      </c>
      <c r="AU123" s="131" t="s">
        <v>79</v>
      </c>
      <c r="AY123" s="130" t="s">
        <v>153</v>
      </c>
      <c r="BK123" s="132">
        <f>BK124+BK128+BK199</f>
        <v>0</v>
      </c>
    </row>
    <row r="124" spans="2:65" s="9" customFormat="1" ht="19.899999999999999" customHeight="1">
      <c r="B124" s="122"/>
      <c r="C124" s="123"/>
      <c r="D124" s="133" t="s">
        <v>107</v>
      </c>
      <c r="E124" s="133"/>
      <c r="F124" s="133"/>
      <c r="G124" s="133"/>
      <c r="H124" s="133"/>
      <c r="I124" s="133"/>
      <c r="J124" s="133"/>
      <c r="K124" s="133"/>
      <c r="L124" s="133"/>
      <c r="M124" s="647">
        <f>BK124</f>
        <v>0</v>
      </c>
      <c r="N124" s="648"/>
      <c r="O124" s="648"/>
      <c r="P124" s="648"/>
      <c r="Q124" s="648"/>
      <c r="R124" s="125"/>
      <c r="T124" s="126"/>
      <c r="U124" s="123"/>
      <c r="V124" s="123"/>
      <c r="W124" s="127">
        <f>SUM(W125:W127)</f>
        <v>0</v>
      </c>
      <c r="X124" s="127">
        <f>SUM(X125:X127)</f>
        <v>0</v>
      </c>
      <c r="Y124" s="123"/>
      <c r="Z124" s="128">
        <f>SUM(Z125:Z127)</f>
        <v>2.8169919999999999</v>
      </c>
      <c r="AA124" s="123"/>
      <c r="AB124" s="128">
        <f>SUM(AB125:AB127)</f>
        <v>2.3974400000000002E-3</v>
      </c>
      <c r="AC124" s="123"/>
      <c r="AD124" s="129">
        <f>SUM(AD125:AD127)</f>
        <v>0</v>
      </c>
      <c r="AR124" s="130" t="s">
        <v>84</v>
      </c>
      <c r="AT124" s="131" t="s">
        <v>78</v>
      </c>
      <c r="AU124" s="131" t="s">
        <v>84</v>
      </c>
      <c r="AY124" s="130" t="s">
        <v>153</v>
      </c>
      <c r="BK124" s="132">
        <f>SUM(BK125:BK127)</f>
        <v>0</v>
      </c>
    </row>
    <row r="125" spans="2:65" s="1" customFormat="1" ht="44.25" customHeight="1">
      <c r="B125" s="134"/>
      <c r="C125" s="135" t="s">
        <v>871</v>
      </c>
      <c r="D125" s="135" t="s">
        <v>155</v>
      </c>
      <c r="E125" s="136" t="s">
        <v>1455</v>
      </c>
      <c r="F125" s="654" t="s">
        <v>1454</v>
      </c>
      <c r="G125" s="654"/>
      <c r="H125" s="654"/>
      <c r="I125" s="654"/>
      <c r="J125" s="137" t="s">
        <v>204</v>
      </c>
      <c r="K125" s="138">
        <v>29.968</v>
      </c>
      <c r="L125" s="183"/>
      <c r="M125" s="655"/>
      <c r="N125" s="655"/>
      <c r="O125" s="655"/>
      <c r="P125" s="655">
        <f>ROUND(V125*K125,2)</f>
        <v>0</v>
      </c>
      <c r="Q125" s="655"/>
      <c r="R125" s="139"/>
      <c r="T125" s="140" t="s">
        <v>5</v>
      </c>
      <c r="U125" s="42" t="s">
        <v>42</v>
      </c>
      <c r="V125" s="178">
        <f>L125+M125</f>
        <v>0</v>
      </c>
      <c r="W125" s="178">
        <f>ROUND(L125*K125,2)</f>
        <v>0</v>
      </c>
      <c r="X125" s="178">
        <f>ROUND(M125*K125,2)</f>
        <v>0</v>
      </c>
      <c r="Y125" s="141">
        <v>9.4E-2</v>
      </c>
      <c r="Z125" s="141">
        <f>Y125*K125</f>
        <v>2.8169919999999999</v>
      </c>
      <c r="AA125" s="141">
        <v>8.0000000000000007E-5</v>
      </c>
      <c r="AB125" s="141">
        <f>AA125*K125</f>
        <v>2.3974400000000002E-3</v>
      </c>
      <c r="AC125" s="141">
        <v>0</v>
      </c>
      <c r="AD125" s="142">
        <f>AC125*K125</f>
        <v>0</v>
      </c>
      <c r="AR125" s="20" t="s">
        <v>159</v>
      </c>
      <c r="AT125" s="20" t="s">
        <v>155</v>
      </c>
      <c r="AU125" s="20" t="s">
        <v>95</v>
      </c>
      <c r="AY125" s="20" t="s">
        <v>153</v>
      </c>
      <c r="BE125" s="143">
        <f>IF(U125="základní",P125,0)</f>
        <v>0</v>
      </c>
      <c r="BF125" s="143">
        <f>IF(U125="snížená",P125,0)</f>
        <v>0</v>
      </c>
      <c r="BG125" s="143">
        <f>IF(U125="zákl. přenesená",P125,0)</f>
        <v>0</v>
      </c>
      <c r="BH125" s="143">
        <f>IF(U125="sníž. přenesená",P125,0)</f>
        <v>0</v>
      </c>
      <c r="BI125" s="143">
        <f>IF(U125="nulová",P125,0)</f>
        <v>0</v>
      </c>
      <c r="BJ125" s="20" t="s">
        <v>84</v>
      </c>
      <c r="BK125" s="143">
        <f>ROUND(V125*K125,2)</f>
        <v>0</v>
      </c>
      <c r="BL125" s="20" t="s">
        <v>159</v>
      </c>
      <c r="BM125" s="20" t="s">
        <v>1453</v>
      </c>
    </row>
    <row r="126" spans="2:65" s="10" customFormat="1" ht="22.5" customHeight="1">
      <c r="B126" s="144"/>
      <c r="C126" s="185"/>
      <c r="D126" s="185"/>
      <c r="E126" s="145" t="s">
        <v>5</v>
      </c>
      <c r="F126" s="662" t="s">
        <v>386</v>
      </c>
      <c r="G126" s="663"/>
      <c r="H126" s="663"/>
      <c r="I126" s="663"/>
      <c r="J126" s="185"/>
      <c r="K126" s="146">
        <v>29.968</v>
      </c>
      <c r="L126" s="185"/>
      <c r="M126" s="185"/>
      <c r="N126" s="185"/>
      <c r="O126" s="185"/>
      <c r="P126" s="185"/>
      <c r="Q126" s="185"/>
      <c r="R126" s="147"/>
      <c r="T126" s="148"/>
      <c r="U126" s="185"/>
      <c r="V126" s="185"/>
      <c r="W126" s="185"/>
      <c r="X126" s="185"/>
      <c r="Y126" s="185"/>
      <c r="Z126" s="185"/>
      <c r="AA126" s="185"/>
      <c r="AB126" s="185"/>
      <c r="AC126" s="185"/>
      <c r="AD126" s="149"/>
      <c r="AT126" s="150" t="s">
        <v>162</v>
      </c>
      <c r="AU126" s="150" t="s">
        <v>95</v>
      </c>
      <c r="AV126" s="10" t="s">
        <v>95</v>
      </c>
      <c r="AW126" s="10" t="s">
        <v>7</v>
      </c>
      <c r="AX126" s="10" t="s">
        <v>79</v>
      </c>
      <c r="AY126" s="150" t="s">
        <v>153</v>
      </c>
    </row>
    <row r="127" spans="2:65" s="11" customFormat="1" ht="22.5" customHeight="1">
      <c r="B127" s="151"/>
      <c r="C127" s="184"/>
      <c r="D127" s="184"/>
      <c r="E127" s="191" t="s">
        <v>5</v>
      </c>
      <c r="F127" s="660" t="s">
        <v>163</v>
      </c>
      <c r="G127" s="661"/>
      <c r="H127" s="661"/>
      <c r="I127" s="661"/>
      <c r="J127" s="184"/>
      <c r="K127" s="152">
        <v>29.968</v>
      </c>
      <c r="L127" s="184"/>
      <c r="M127" s="184"/>
      <c r="N127" s="184"/>
      <c r="O127" s="184"/>
      <c r="P127" s="184"/>
      <c r="Q127" s="184"/>
      <c r="R127" s="153"/>
      <c r="T127" s="154"/>
      <c r="U127" s="184"/>
      <c r="V127" s="184"/>
      <c r="W127" s="184"/>
      <c r="X127" s="184"/>
      <c r="Y127" s="184"/>
      <c r="Z127" s="184"/>
      <c r="AA127" s="184"/>
      <c r="AB127" s="184"/>
      <c r="AC127" s="184"/>
      <c r="AD127" s="155"/>
      <c r="AT127" s="156" t="s">
        <v>162</v>
      </c>
      <c r="AU127" s="156" t="s">
        <v>95</v>
      </c>
      <c r="AV127" s="11" t="s">
        <v>159</v>
      </c>
      <c r="AW127" s="11" t="s">
        <v>7</v>
      </c>
      <c r="AX127" s="11" t="s">
        <v>84</v>
      </c>
      <c r="AY127" s="156" t="s">
        <v>153</v>
      </c>
    </row>
    <row r="128" spans="2:65" s="9" customFormat="1" ht="29.85" customHeight="1">
      <c r="B128" s="122"/>
      <c r="C128" s="123"/>
      <c r="D128" s="133" t="s">
        <v>114</v>
      </c>
      <c r="E128" s="133"/>
      <c r="F128" s="133"/>
      <c r="G128" s="133"/>
      <c r="H128" s="133"/>
      <c r="I128" s="133"/>
      <c r="J128" s="133"/>
      <c r="K128" s="133"/>
      <c r="L128" s="133"/>
      <c r="M128" s="647">
        <f>BK128</f>
        <v>0</v>
      </c>
      <c r="N128" s="648"/>
      <c r="O128" s="648"/>
      <c r="P128" s="648"/>
      <c r="Q128" s="648"/>
      <c r="R128" s="125"/>
      <c r="T128" s="126"/>
      <c r="U128" s="123"/>
      <c r="V128" s="123"/>
      <c r="W128" s="127">
        <f>SUM(W129:W198)</f>
        <v>0</v>
      </c>
      <c r="X128" s="127">
        <f>SUM(X129:X198)</f>
        <v>0</v>
      </c>
      <c r="Y128" s="123"/>
      <c r="Z128" s="128">
        <f>SUM(Z129:Z198)</f>
        <v>1202.5153340000004</v>
      </c>
      <c r="AA128" s="123"/>
      <c r="AB128" s="128">
        <f>SUM(AB129:AB198)</f>
        <v>0</v>
      </c>
      <c r="AC128" s="123"/>
      <c r="AD128" s="129">
        <f>SUM(AD129:AD198)</f>
        <v>574.18047500000011</v>
      </c>
      <c r="AR128" s="130" t="s">
        <v>84</v>
      </c>
      <c r="AT128" s="131" t="s">
        <v>78</v>
      </c>
      <c r="AU128" s="131" t="s">
        <v>84</v>
      </c>
      <c r="AY128" s="130" t="s">
        <v>153</v>
      </c>
      <c r="BK128" s="132">
        <f>SUM(BK129:BK198)</f>
        <v>0</v>
      </c>
    </row>
    <row r="129" spans="2:65" s="1" customFormat="1" ht="22.5" customHeight="1">
      <c r="B129" s="134"/>
      <c r="C129" s="135" t="s">
        <v>866</v>
      </c>
      <c r="D129" s="135" t="s">
        <v>155</v>
      </c>
      <c r="E129" s="136" t="s">
        <v>1452</v>
      </c>
      <c r="F129" s="654" t="s">
        <v>1451</v>
      </c>
      <c r="G129" s="654"/>
      <c r="H129" s="654"/>
      <c r="I129" s="654"/>
      <c r="J129" s="137" t="s">
        <v>379</v>
      </c>
      <c r="K129" s="138">
        <v>59.935000000000002</v>
      </c>
      <c r="L129" s="183"/>
      <c r="M129" s="655"/>
      <c r="N129" s="655"/>
      <c r="O129" s="655"/>
      <c r="P129" s="655">
        <f>ROUND(V129*K129,2)</f>
        <v>0</v>
      </c>
      <c r="Q129" s="655"/>
      <c r="R129" s="139"/>
      <c r="T129" s="140" t="s">
        <v>5</v>
      </c>
      <c r="U129" s="42" t="s">
        <v>42</v>
      </c>
      <c r="V129" s="178">
        <f>L129+M129</f>
        <v>0</v>
      </c>
      <c r="W129" s="178">
        <f>ROUND(L129*K129,2)</f>
        <v>0</v>
      </c>
      <c r="X129" s="178">
        <f>ROUND(M129*K129,2)</f>
        <v>0</v>
      </c>
      <c r="Y129" s="141">
        <v>0.19600000000000001</v>
      </c>
      <c r="Z129" s="141">
        <f>Y129*K129</f>
        <v>11.747260000000001</v>
      </c>
      <c r="AA129" s="141">
        <v>0</v>
      </c>
      <c r="AB129" s="141">
        <f>AA129*K129</f>
        <v>0</v>
      </c>
      <c r="AC129" s="141">
        <v>0</v>
      </c>
      <c r="AD129" s="142">
        <f>AC129*K129</f>
        <v>0</v>
      </c>
      <c r="AR129" s="20" t="s">
        <v>159</v>
      </c>
      <c r="AT129" s="20" t="s">
        <v>155</v>
      </c>
      <c r="AU129" s="20" t="s">
        <v>95</v>
      </c>
      <c r="AY129" s="20" t="s">
        <v>153</v>
      </c>
      <c r="BE129" s="143">
        <f>IF(U129="základní",P129,0)</f>
        <v>0</v>
      </c>
      <c r="BF129" s="143">
        <f>IF(U129="snížená",P129,0)</f>
        <v>0</v>
      </c>
      <c r="BG129" s="143">
        <f>IF(U129="zákl. přenesená",P129,0)</f>
        <v>0</v>
      </c>
      <c r="BH129" s="143">
        <f>IF(U129="sníž. přenesená",P129,0)</f>
        <v>0</v>
      </c>
      <c r="BI129" s="143">
        <f>IF(U129="nulová",P129,0)</f>
        <v>0</v>
      </c>
      <c r="BJ129" s="20" t="s">
        <v>84</v>
      </c>
      <c r="BK129" s="143">
        <f>ROUND(V129*K129,2)</f>
        <v>0</v>
      </c>
      <c r="BL129" s="20" t="s">
        <v>159</v>
      </c>
      <c r="BM129" s="20" t="s">
        <v>1450</v>
      </c>
    </row>
    <row r="130" spans="2:65" s="10" customFormat="1" ht="22.5" customHeight="1">
      <c r="B130" s="144"/>
      <c r="C130" s="185"/>
      <c r="D130" s="185"/>
      <c r="E130" s="145" t="s">
        <v>5</v>
      </c>
      <c r="F130" s="662" t="s">
        <v>381</v>
      </c>
      <c r="G130" s="663"/>
      <c r="H130" s="663"/>
      <c r="I130" s="663"/>
      <c r="J130" s="185"/>
      <c r="K130" s="146">
        <v>59.935000000000002</v>
      </c>
      <c r="L130" s="185"/>
      <c r="M130" s="185"/>
      <c r="N130" s="185"/>
      <c r="O130" s="185"/>
      <c r="P130" s="185"/>
      <c r="Q130" s="185"/>
      <c r="R130" s="147"/>
      <c r="T130" s="148"/>
      <c r="U130" s="185"/>
      <c r="V130" s="185"/>
      <c r="W130" s="185"/>
      <c r="X130" s="185"/>
      <c r="Y130" s="185"/>
      <c r="Z130" s="185"/>
      <c r="AA130" s="185"/>
      <c r="AB130" s="185"/>
      <c r="AC130" s="185"/>
      <c r="AD130" s="149"/>
      <c r="AT130" s="150" t="s">
        <v>162</v>
      </c>
      <c r="AU130" s="150" t="s">
        <v>95</v>
      </c>
      <c r="AV130" s="10" t="s">
        <v>95</v>
      </c>
      <c r="AW130" s="10" t="s">
        <v>7</v>
      </c>
      <c r="AX130" s="10" t="s">
        <v>79</v>
      </c>
      <c r="AY130" s="150" t="s">
        <v>153</v>
      </c>
    </row>
    <row r="131" spans="2:65" s="11" customFormat="1" ht="22.5" customHeight="1">
      <c r="B131" s="151"/>
      <c r="C131" s="184"/>
      <c r="D131" s="184"/>
      <c r="E131" s="191" t="s">
        <v>5</v>
      </c>
      <c r="F131" s="660" t="s">
        <v>163</v>
      </c>
      <c r="G131" s="661"/>
      <c r="H131" s="661"/>
      <c r="I131" s="661"/>
      <c r="J131" s="184"/>
      <c r="K131" s="152">
        <v>59.935000000000002</v>
      </c>
      <c r="L131" s="184"/>
      <c r="M131" s="184"/>
      <c r="N131" s="184"/>
      <c r="O131" s="184"/>
      <c r="P131" s="184"/>
      <c r="Q131" s="184"/>
      <c r="R131" s="153"/>
      <c r="T131" s="154"/>
      <c r="U131" s="184"/>
      <c r="V131" s="184"/>
      <c r="W131" s="184"/>
      <c r="X131" s="184"/>
      <c r="Y131" s="184"/>
      <c r="Z131" s="184"/>
      <c r="AA131" s="184"/>
      <c r="AB131" s="184"/>
      <c r="AC131" s="184"/>
      <c r="AD131" s="155"/>
      <c r="AT131" s="156" t="s">
        <v>162</v>
      </c>
      <c r="AU131" s="156" t="s">
        <v>95</v>
      </c>
      <c r="AV131" s="11" t="s">
        <v>159</v>
      </c>
      <c r="AW131" s="11" t="s">
        <v>7</v>
      </c>
      <c r="AX131" s="11" t="s">
        <v>84</v>
      </c>
      <c r="AY131" s="156" t="s">
        <v>153</v>
      </c>
    </row>
    <row r="132" spans="2:65" s="1" customFormat="1" ht="22.5" customHeight="1">
      <c r="B132" s="134"/>
      <c r="C132" s="135" t="s">
        <v>346</v>
      </c>
      <c r="D132" s="135" t="s">
        <v>155</v>
      </c>
      <c r="E132" s="136" t="s">
        <v>1449</v>
      </c>
      <c r="F132" s="654" t="s">
        <v>1448</v>
      </c>
      <c r="G132" s="654"/>
      <c r="H132" s="654"/>
      <c r="I132" s="654"/>
      <c r="J132" s="137" t="s">
        <v>158</v>
      </c>
      <c r="K132" s="138">
        <v>66.489000000000004</v>
      </c>
      <c r="L132" s="183"/>
      <c r="M132" s="655"/>
      <c r="N132" s="655"/>
      <c r="O132" s="655"/>
      <c r="P132" s="655">
        <f>ROUND(V132*K132,2)</f>
        <v>0</v>
      </c>
      <c r="Q132" s="655"/>
      <c r="R132" s="139"/>
      <c r="T132" s="140" t="s">
        <v>5</v>
      </c>
      <c r="U132" s="42" t="s">
        <v>42</v>
      </c>
      <c r="V132" s="178">
        <f>L132+M132</f>
        <v>0</v>
      </c>
      <c r="W132" s="178">
        <f>ROUND(L132*K132,2)</f>
        <v>0</v>
      </c>
      <c r="X132" s="178">
        <f>ROUND(M132*K132,2)</f>
        <v>0</v>
      </c>
      <c r="Y132" s="141">
        <v>6.4359999999999999</v>
      </c>
      <c r="Z132" s="141">
        <f>Y132*K132</f>
        <v>427.923204</v>
      </c>
      <c r="AA132" s="141">
        <v>0</v>
      </c>
      <c r="AB132" s="141">
        <f>AA132*K132</f>
        <v>0</v>
      </c>
      <c r="AC132" s="141">
        <v>2</v>
      </c>
      <c r="AD132" s="142">
        <f>AC132*K132</f>
        <v>132.97800000000001</v>
      </c>
      <c r="AR132" s="20" t="s">
        <v>159</v>
      </c>
      <c r="AT132" s="20" t="s">
        <v>155</v>
      </c>
      <c r="AU132" s="20" t="s">
        <v>95</v>
      </c>
      <c r="AY132" s="20" t="s">
        <v>153</v>
      </c>
      <c r="BE132" s="143">
        <f>IF(U132="základní",P132,0)</f>
        <v>0</v>
      </c>
      <c r="BF132" s="143">
        <f>IF(U132="snížená",P132,0)</f>
        <v>0</v>
      </c>
      <c r="BG132" s="143">
        <f>IF(U132="zákl. přenesená",P132,0)</f>
        <v>0</v>
      </c>
      <c r="BH132" s="143">
        <f>IF(U132="sníž. přenesená",P132,0)</f>
        <v>0</v>
      </c>
      <c r="BI132" s="143">
        <f>IF(U132="nulová",P132,0)</f>
        <v>0</v>
      </c>
      <c r="BJ132" s="20" t="s">
        <v>84</v>
      </c>
      <c r="BK132" s="143">
        <f>ROUND(V132*K132,2)</f>
        <v>0</v>
      </c>
      <c r="BL132" s="20" t="s">
        <v>159</v>
      </c>
      <c r="BM132" s="20" t="s">
        <v>1447</v>
      </c>
    </row>
    <row r="133" spans="2:65" s="12" customFormat="1" ht="22.5" customHeight="1">
      <c r="B133" s="157"/>
      <c r="C133" s="186"/>
      <c r="D133" s="186"/>
      <c r="E133" s="158" t="s">
        <v>5</v>
      </c>
      <c r="F133" s="656" t="s">
        <v>1446</v>
      </c>
      <c r="G133" s="657"/>
      <c r="H133" s="657"/>
      <c r="I133" s="657"/>
      <c r="J133" s="186"/>
      <c r="K133" s="158" t="s">
        <v>5</v>
      </c>
      <c r="L133" s="186"/>
      <c r="M133" s="186"/>
      <c r="N133" s="186"/>
      <c r="O133" s="186"/>
      <c r="P133" s="186"/>
      <c r="Q133" s="186"/>
      <c r="R133" s="159"/>
      <c r="T133" s="160"/>
      <c r="U133" s="186"/>
      <c r="V133" s="186"/>
      <c r="W133" s="186"/>
      <c r="X133" s="186"/>
      <c r="Y133" s="186"/>
      <c r="Z133" s="186"/>
      <c r="AA133" s="186"/>
      <c r="AB133" s="186"/>
      <c r="AC133" s="186"/>
      <c r="AD133" s="161"/>
      <c r="AT133" s="162" t="s">
        <v>162</v>
      </c>
      <c r="AU133" s="162" t="s">
        <v>95</v>
      </c>
      <c r="AV133" s="12" t="s">
        <v>84</v>
      </c>
      <c r="AW133" s="12" t="s">
        <v>7</v>
      </c>
      <c r="AX133" s="12" t="s">
        <v>79</v>
      </c>
      <c r="AY133" s="162" t="s">
        <v>153</v>
      </c>
    </row>
    <row r="134" spans="2:65" s="10" customFormat="1" ht="22.5" customHeight="1">
      <c r="B134" s="144"/>
      <c r="C134" s="185"/>
      <c r="D134" s="185"/>
      <c r="E134" s="145" t="s">
        <v>5</v>
      </c>
      <c r="F134" s="658" t="s">
        <v>1445</v>
      </c>
      <c r="G134" s="659"/>
      <c r="H134" s="659"/>
      <c r="I134" s="659"/>
      <c r="J134" s="185"/>
      <c r="K134" s="146">
        <v>26.024999999999999</v>
      </c>
      <c r="L134" s="185"/>
      <c r="M134" s="185"/>
      <c r="N134" s="185"/>
      <c r="O134" s="185"/>
      <c r="P134" s="185"/>
      <c r="Q134" s="185"/>
      <c r="R134" s="147"/>
      <c r="T134" s="148"/>
      <c r="U134" s="185"/>
      <c r="V134" s="185"/>
      <c r="W134" s="185"/>
      <c r="X134" s="185"/>
      <c r="Y134" s="185"/>
      <c r="Z134" s="185"/>
      <c r="AA134" s="185"/>
      <c r="AB134" s="185"/>
      <c r="AC134" s="185"/>
      <c r="AD134" s="149"/>
      <c r="AT134" s="150" t="s">
        <v>162</v>
      </c>
      <c r="AU134" s="150" t="s">
        <v>95</v>
      </c>
      <c r="AV134" s="10" t="s">
        <v>95</v>
      </c>
      <c r="AW134" s="10" t="s">
        <v>7</v>
      </c>
      <c r="AX134" s="10" t="s">
        <v>79</v>
      </c>
      <c r="AY134" s="150" t="s">
        <v>153</v>
      </c>
    </row>
    <row r="135" spans="2:65" s="12" customFormat="1" ht="22.5" customHeight="1">
      <c r="B135" s="157"/>
      <c r="C135" s="186"/>
      <c r="D135" s="186"/>
      <c r="E135" s="158" t="s">
        <v>5</v>
      </c>
      <c r="F135" s="674" t="s">
        <v>1444</v>
      </c>
      <c r="G135" s="675"/>
      <c r="H135" s="675"/>
      <c r="I135" s="675"/>
      <c r="J135" s="186"/>
      <c r="K135" s="158" t="s">
        <v>5</v>
      </c>
      <c r="L135" s="186"/>
      <c r="M135" s="186"/>
      <c r="N135" s="186"/>
      <c r="O135" s="186"/>
      <c r="P135" s="186"/>
      <c r="Q135" s="186"/>
      <c r="R135" s="159"/>
      <c r="T135" s="160"/>
      <c r="U135" s="186"/>
      <c r="V135" s="186"/>
      <c r="W135" s="186"/>
      <c r="X135" s="186"/>
      <c r="Y135" s="186"/>
      <c r="Z135" s="186"/>
      <c r="AA135" s="186"/>
      <c r="AB135" s="186"/>
      <c r="AC135" s="186"/>
      <c r="AD135" s="161"/>
      <c r="AT135" s="162" t="s">
        <v>162</v>
      </c>
      <c r="AU135" s="162" t="s">
        <v>95</v>
      </c>
      <c r="AV135" s="12" t="s">
        <v>84</v>
      </c>
      <c r="AW135" s="12" t="s">
        <v>7</v>
      </c>
      <c r="AX135" s="12" t="s">
        <v>79</v>
      </c>
      <c r="AY135" s="162" t="s">
        <v>153</v>
      </c>
    </row>
    <row r="136" spans="2:65" s="10" customFormat="1" ht="22.5" customHeight="1">
      <c r="B136" s="144"/>
      <c r="C136" s="185"/>
      <c r="D136" s="185"/>
      <c r="E136" s="145" t="s">
        <v>5</v>
      </c>
      <c r="F136" s="658" t="s">
        <v>1443</v>
      </c>
      <c r="G136" s="659"/>
      <c r="H136" s="659"/>
      <c r="I136" s="659"/>
      <c r="J136" s="185"/>
      <c r="K136" s="146">
        <v>28.032</v>
      </c>
      <c r="L136" s="185"/>
      <c r="M136" s="185"/>
      <c r="N136" s="185"/>
      <c r="O136" s="185"/>
      <c r="P136" s="185"/>
      <c r="Q136" s="185"/>
      <c r="R136" s="147"/>
      <c r="T136" s="148"/>
      <c r="U136" s="185"/>
      <c r="V136" s="185"/>
      <c r="W136" s="185"/>
      <c r="X136" s="185"/>
      <c r="Y136" s="185"/>
      <c r="Z136" s="185"/>
      <c r="AA136" s="185"/>
      <c r="AB136" s="185"/>
      <c r="AC136" s="185"/>
      <c r="AD136" s="149"/>
      <c r="AT136" s="150" t="s">
        <v>162</v>
      </c>
      <c r="AU136" s="150" t="s">
        <v>95</v>
      </c>
      <c r="AV136" s="10" t="s">
        <v>95</v>
      </c>
      <c r="AW136" s="10" t="s">
        <v>7</v>
      </c>
      <c r="AX136" s="10" t="s">
        <v>79</v>
      </c>
      <c r="AY136" s="150" t="s">
        <v>153</v>
      </c>
    </row>
    <row r="137" spans="2:65" s="12" customFormat="1" ht="22.5" customHeight="1">
      <c r="B137" s="157"/>
      <c r="C137" s="186"/>
      <c r="D137" s="186"/>
      <c r="E137" s="158" t="s">
        <v>5</v>
      </c>
      <c r="F137" s="674" t="s">
        <v>1442</v>
      </c>
      <c r="G137" s="675"/>
      <c r="H137" s="675"/>
      <c r="I137" s="675"/>
      <c r="J137" s="186"/>
      <c r="K137" s="158" t="s">
        <v>5</v>
      </c>
      <c r="L137" s="186"/>
      <c r="M137" s="186"/>
      <c r="N137" s="186"/>
      <c r="O137" s="186"/>
      <c r="P137" s="186"/>
      <c r="Q137" s="186"/>
      <c r="R137" s="159"/>
      <c r="T137" s="160"/>
      <c r="U137" s="186"/>
      <c r="V137" s="186"/>
      <c r="W137" s="186"/>
      <c r="X137" s="186"/>
      <c r="Y137" s="186"/>
      <c r="Z137" s="186"/>
      <c r="AA137" s="186"/>
      <c r="AB137" s="186"/>
      <c r="AC137" s="186"/>
      <c r="AD137" s="161"/>
      <c r="AT137" s="162" t="s">
        <v>162</v>
      </c>
      <c r="AU137" s="162" t="s">
        <v>95</v>
      </c>
      <c r="AV137" s="12" t="s">
        <v>84</v>
      </c>
      <c r="AW137" s="12" t="s">
        <v>7</v>
      </c>
      <c r="AX137" s="12" t="s">
        <v>79</v>
      </c>
      <c r="AY137" s="162" t="s">
        <v>153</v>
      </c>
    </row>
    <row r="138" spans="2:65" s="10" customFormat="1" ht="22.5" customHeight="1">
      <c r="B138" s="144"/>
      <c r="C138" s="185"/>
      <c r="D138" s="185"/>
      <c r="E138" s="145" t="s">
        <v>5</v>
      </c>
      <c r="F138" s="658" t="s">
        <v>1441</v>
      </c>
      <c r="G138" s="659"/>
      <c r="H138" s="659"/>
      <c r="I138" s="659"/>
      <c r="J138" s="185"/>
      <c r="K138" s="146">
        <v>12.432</v>
      </c>
      <c r="L138" s="185"/>
      <c r="M138" s="185"/>
      <c r="N138" s="185"/>
      <c r="O138" s="185"/>
      <c r="P138" s="185"/>
      <c r="Q138" s="185"/>
      <c r="R138" s="147"/>
      <c r="T138" s="148"/>
      <c r="U138" s="185"/>
      <c r="V138" s="185"/>
      <c r="W138" s="185"/>
      <c r="X138" s="185"/>
      <c r="Y138" s="185"/>
      <c r="Z138" s="185"/>
      <c r="AA138" s="185"/>
      <c r="AB138" s="185"/>
      <c r="AC138" s="185"/>
      <c r="AD138" s="149"/>
      <c r="AT138" s="150" t="s">
        <v>162</v>
      </c>
      <c r="AU138" s="150" t="s">
        <v>95</v>
      </c>
      <c r="AV138" s="10" t="s">
        <v>95</v>
      </c>
      <c r="AW138" s="10" t="s">
        <v>7</v>
      </c>
      <c r="AX138" s="10" t="s">
        <v>79</v>
      </c>
      <c r="AY138" s="150" t="s">
        <v>153</v>
      </c>
    </row>
    <row r="139" spans="2:65" s="11" customFormat="1" ht="22.5" customHeight="1">
      <c r="B139" s="151"/>
      <c r="C139" s="184"/>
      <c r="D139" s="184"/>
      <c r="E139" s="191" t="s">
        <v>5</v>
      </c>
      <c r="F139" s="660" t="s">
        <v>163</v>
      </c>
      <c r="G139" s="661"/>
      <c r="H139" s="661"/>
      <c r="I139" s="661"/>
      <c r="J139" s="184"/>
      <c r="K139" s="152">
        <v>66.489000000000004</v>
      </c>
      <c r="L139" s="184"/>
      <c r="M139" s="184"/>
      <c r="N139" s="184"/>
      <c r="O139" s="184"/>
      <c r="P139" s="184"/>
      <c r="Q139" s="184"/>
      <c r="R139" s="153"/>
      <c r="T139" s="154"/>
      <c r="U139" s="184"/>
      <c r="V139" s="184"/>
      <c r="W139" s="184"/>
      <c r="X139" s="184"/>
      <c r="Y139" s="184"/>
      <c r="Z139" s="184"/>
      <c r="AA139" s="184"/>
      <c r="AB139" s="184"/>
      <c r="AC139" s="184"/>
      <c r="AD139" s="155"/>
      <c r="AT139" s="156" t="s">
        <v>162</v>
      </c>
      <c r="AU139" s="156" t="s">
        <v>95</v>
      </c>
      <c r="AV139" s="11" t="s">
        <v>159</v>
      </c>
      <c r="AW139" s="11" t="s">
        <v>7</v>
      </c>
      <c r="AX139" s="11" t="s">
        <v>84</v>
      </c>
      <c r="AY139" s="156" t="s">
        <v>153</v>
      </c>
    </row>
    <row r="140" spans="2:65" s="1" customFormat="1" ht="22.5" customHeight="1">
      <c r="B140" s="134"/>
      <c r="C140" s="135" t="s">
        <v>327</v>
      </c>
      <c r="D140" s="135" t="s">
        <v>155</v>
      </c>
      <c r="E140" s="136" t="s">
        <v>1440</v>
      </c>
      <c r="F140" s="654" t="s">
        <v>1439</v>
      </c>
      <c r="G140" s="654"/>
      <c r="H140" s="654"/>
      <c r="I140" s="654"/>
      <c r="J140" s="137" t="s">
        <v>158</v>
      </c>
      <c r="K140" s="138">
        <v>9.73</v>
      </c>
      <c r="L140" s="183"/>
      <c r="M140" s="655"/>
      <c r="N140" s="655"/>
      <c r="O140" s="655"/>
      <c r="P140" s="655">
        <f>ROUND(V140*K140,2)</f>
        <v>0</v>
      </c>
      <c r="Q140" s="655"/>
      <c r="R140" s="139"/>
      <c r="T140" s="140" t="s">
        <v>5</v>
      </c>
      <c r="U140" s="42" t="s">
        <v>42</v>
      </c>
      <c r="V140" s="178">
        <f>L140+M140</f>
        <v>0</v>
      </c>
      <c r="W140" s="178">
        <f>ROUND(L140*K140,2)</f>
        <v>0</v>
      </c>
      <c r="X140" s="178">
        <f>ROUND(M140*K140,2)</f>
        <v>0</v>
      </c>
      <c r="Y140" s="141">
        <v>13.301</v>
      </c>
      <c r="Z140" s="141">
        <f>Y140*K140</f>
        <v>129.41873000000001</v>
      </c>
      <c r="AA140" s="141">
        <v>0</v>
      </c>
      <c r="AB140" s="141">
        <f>AA140*K140</f>
        <v>0</v>
      </c>
      <c r="AC140" s="141">
        <v>2.4</v>
      </c>
      <c r="AD140" s="142">
        <f>AC140*K140</f>
        <v>23.352</v>
      </c>
      <c r="AR140" s="20" t="s">
        <v>159</v>
      </c>
      <c r="AT140" s="20" t="s">
        <v>155</v>
      </c>
      <c r="AU140" s="20" t="s">
        <v>95</v>
      </c>
      <c r="AY140" s="20" t="s">
        <v>153</v>
      </c>
      <c r="BE140" s="143">
        <f>IF(U140="základní",P140,0)</f>
        <v>0</v>
      </c>
      <c r="BF140" s="143">
        <f>IF(U140="snížená",P140,0)</f>
        <v>0</v>
      </c>
      <c r="BG140" s="143">
        <f>IF(U140="zákl. přenesená",P140,0)</f>
        <v>0</v>
      </c>
      <c r="BH140" s="143">
        <f>IF(U140="sníž. přenesená",P140,0)</f>
        <v>0</v>
      </c>
      <c r="BI140" s="143">
        <f>IF(U140="nulová",P140,0)</f>
        <v>0</v>
      </c>
      <c r="BJ140" s="20" t="s">
        <v>84</v>
      </c>
      <c r="BK140" s="143">
        <f>ROUND(V140*K140,2)</f>
        <v>0</v>
      </c>
      <c r="BL140" s="20" t="s">
        <v>159</v>
      </c>
      <c r="BM140" s="20" t="s">
        <v>1438</v>
      </c>
    </row>
    <row r="141" spans="2:65" s="12" customFormat="1" ht="22.5" customHeight="1">
      <c r="B141" s="157"/>
      <c r="C141" s="186"/>
      <c r="D141" s="186"/>
      <c r="E141" s="158" t="s">
        <v>5</v>
      </c>
      <c r="F141" s="656" t="s">
        <v>1437</v>
      </c>
      <c r="G141" s="657"/>
      <c r="H141" s="657"/>
      <c r="I141" s="657"/>
      <c r="J141" s="186"/>
      <c r="K141" s="158" t="s">
        <v>5</v>
      </c>
      <c r="L141" s="186"/>
      <c r="M141" s="186"/>
      <c r="N141" s="186"/>
      <c r="O141" s="186"/>
      <c r="P141" s="186"/>
      <c r="Q141" s="186"/>
      <c r="R141" s="159"/>
      <c r="T141" s="160"/>
      <c r="U141" s="186"/>
      <c r="V141" s="186"/>
      <c r="W141" s="186"/>
      <c r="X141" s="186"/>
      <c r="Y141" s="186"/>
      <c r="Z141" s="186"/>
      <c r="AA141" s="186"/>
      <c r="AB141" s="186"/>
      <c r="AC141" s="186"/>
      <c r="AD141" s="161"/>
      <c r="AT141" s="162" t="s">
        <v>162</v>
      </c>
      <c r="AU141" s="162" t="s">
        <v>95</v>
      </c>
      <c r="AV141" s="12" t="s">
        <v>84</v>
      </c>
      <c r="AW141" s="12" t="s">
        <v>7</v>
      </c>
      <c r="AX141" s="12" t="s">
        <v>79</v>
      </c>
      <c r="AY141" s="162" t="s">
        <v>153</v>
      </c>
    </row>
    <row r="142" spans="2:65" s="10" customFormat="1" ht="22.5" customHeight="1">
      <c r="B142" s="144"/>
      <c r="C142" s="185"/>
      <c r="D142" s="185"/>
      <c r="E142" s="145" t="s">
        <v>5</v>
      </c>
      <c r="F142" s="658" t="s">
        <v>1436</v>
      </c>
      <c r="G142" s="659"/>
      <c r="H142" s="659"/>
      <c r="I142" s="659"/>
      <c r="J142" s="185"/>
      <c r="K142" s="146">
        <v>9.73</v>
      </c>
      <c r="L142" s="185"/>
      <c r="M142" s="185"/>
      <c r="N142" s="185"/>
      <c r="O142" s="185"/>
      <c r="P142" s="185"/>
      <c r="Q142" s="185"/>
      <c r="R142" s="147"/>
      <c r="T142" s="148"/>
      <c r="U142" s="185"/>
      <c r="V142" s="185"/>
      <c r="W142" s="185"/>
      <c r="X142" s="185"/>
      <c r="Y142" s="185"/>
      <c r="Z142" s="185"/>
      <c r="AA142" s="185"/>
      <c r="AB142" s="185"/>
      <c r="AC142" s="185"/>
      <c r="AD142" s="149"/>
      <c r="AT142" s="150" t="s">
        <v>162</v>
      </c>
      <c r="AU142" s="150" t="s">
        <v>95</v>
      </c>
      <c r="AV142" s="10" t="s">
        <v>95</v>
      </c>
      <c r="AW142" s="10" t="s">
        <v>7</v>
      </c>
      <c r="AX142" s="10" t="s">
        <v>79</v>
      </c>
      <c r="AY142" s="150" t="s">
        <v>153</v>
      </c>
    </row>
    <row r="143" spans="2:65" s="11" customFormat="1" ht="22.5" customHeight="1">
      <c r="B143" s="151"/>
      <c r="C143" s="184"/>
      <c r="D143" s="184"/>
      <c r="E143" s="191" t="s">
        <v>5</v>
      </c>
      <c r="F143" s="660" t="s">
        <v>163</v>
      </c>
      <c r="G143" s="661"/>
      <c r="H143" s="661"/>
      <c r="I143" s="661"/>
      <c r="J143" s="184"/>
      <c r="K143" s="152">
        <v>9.73</v>
      </c>
      <c r="L143" s="184"/>
      <c r="M143" s="184"/>
      <c r="N143" s="184"/>
      <c r="O143" s="184"/>
      <c r="P143" s="184"/>
      <c r="Q143" s="184"/>
      <c r="R143" s="153"/>
      <c r="T143" s="154"/>
      <c r="U143" s="184"/>
      <c r="V143" s="184"/>
      <c r="W143" s="184"/>
      <c r="X143" s="184"/>
      <c r="Y143" s="184"/>
      <c r="Z143" s="184"/>
      <c r="AA143" s="184"/>
      <c r="AB143" s="184"/>
      <c r="AC143" s="184"/>
      <c r="AD143" s="155"/>
      <c r="AT143" s="156" t="s">
        <v>162</v>
      </c>
      <c r="AU143" s="156" t="s">
        <v>95</v>
      </c>
      <c r="AV143" s="11" t="s">
        <v>159</v>
      </c>
      <c r="AW143" s="11" t="s">
        <v>7</v>
      </c>
      <c r="AX143" s="11" t="s">
        <v>84</v>
      </c>
      <c r="AY143" s="156" t="s">
        <v>153</v>
      </c>
    </row>
    <row r="144" spans="2:65" s="1" customFormat="1" ht="31.5" customHeight="1">
      <c r="B144" s="134"/>
      <c r="C144" s="135" t="s">
        <v>232</v>
      </c>
      <c r="D144" s="135" t="s">
        <v>155</v>
      </c>
      <c r="E144" s="136" t="s">
        <v>1435</v>
      </c>
      <c r="F144" s="654" t="s">
        <v>1434</v>
      </c>
      <c r="G144" s="654"/>
      <c r="H144" s="654"/>
      <c r="I144" s="654"/>
      <c r="J144" s="137" t="s">
        <v>204</v>
      </c>
      <c r="K144" s="138">
        <v>9.44</v>
      </c>
      <c r="L144" s="183"/>
      <c r="M144" s="655"/>
      <c r="N144" s="655"/>
      <c r="O144" s="655"/>
      <c r="P144" s="655">
        <f>ROUND(V144*K144,2)</f>
        <v>0</v>
      </c>
      <c r="Q144" s="655"/>
      <c r="R144" s="139"/>
      <c r="T144" s="140" t="s">
        <v>5</v>
      </c>
      <c r="U144" s="42" t="s">
        <v>42</v>
      </c>
      <c r="V144" s="178">
        <f>L144+M144</f>
        <v>0</v>
      </c>
      <c r="W144" s="178">
        <f>ROUND(L144*K144,2)</f>
        <v>0</v>
      </c>
      <c r="X144" s="178">
        <f>ROUND(M144*K144,2)</f>
        <v>0</v>
      </c>
      <c r="Y144" s="141">
        <v>0.245</v>
      </c>
      <c r="Z144" s="141">
        <f>Y144*K144</f>
        <v>2.3127999999999997</v>
      </c>
      <c r="AA144" s="141">
        <v>0</v>
      </c>
      <c r="AB144" s="141">
        <f>AA144*K144</f>
        <v>0</v>
      </c>
      <c r="AC144" s="141">
        <v>0.13100000000000001</v>
      </c>
      <c r="AD144" s="142">
        <f>AC144*K144</f>
        <v>1.23664</v>
      </c>
      <c r="AR144" s="20" t="s">
        <v>159</v>
      </c>
      <c r="AT144" s="20" t="s">
        <v>155</v>
      </c>
      <c r="AU144" s="20" t="s">
        <v>95</v>
      </c>
      <c r="AY144" s="20" t="s">
        <v>153</v>
      </c>
      <c r="BE144" s="143">
        <f>IF(U144="základní",P144,0)</f>
        <v>0</v>
      </c>
      <c r="BF144" s="143">
        <f>IF(U144="snížená",P144,0)</f>
        <v>0</v>
      </c>
      <c r="BG144" s="143">
        <f>IF(U144="zákl. přenesená",P144,0)</f>
        <v>0</v>
      </c>
      <c r="BH144" s="143">
        <f>IF(U144="sníž. přenesená",P144,0)</f>
        <v>0</v>
      </c>
      <c r="BI144" s="143">
        <f>IF(U144="nulová",P144,0)</f>
        <v>0</v>
      </c>
      <c r="BJ144" s="20" t="s">
        <v>84</v>
      </c>
      <c r="BK144" s="143">
        <f>ROUND(V144*K144,2)</f>
        <v>0</v>
      </c>
      <c r="BL144" s="20" t="s">
        <v>159</v>
      </c>
      <c r="BM144" s="20" t="s">
        <v>1433</v>
      </c>
    </row>
    <row r="145" spans="2:65" s="10" customFormat="1" ht="22.5" customHeight="1">
      <c r="B145" s="144"/>
      <c r="C145" s="185"/>
      <c r="D145" s="185"/>
      <c r="E145" s="145" t="s">
        <v>5</v>
      </c>
      <c r="F145" s="662" t="s">
        <v>1432</v>
      </c>
      <c r="G145" s="663"/>
      <c r="H145" s="663"/>
      <c r="I145" s="663"/>
      <c r="J145" s="185"/>
      <c r="K145" s="146">
        <v>9.44</v>
      </c>
      <c r="L145" s="185"/>
      <c r="M145" s="185"/>
      <c r="N145" s="185"/>
      <c r="O145" s="185"/>
      <c r="P145" s="185"/>
      <c r="Q145" s="185"/>
      <c r="R145" s="147"/>
      <c r="T145" s="148"/>
      <c r="U145" s="185"/>
      <c r="V145" s="185"/>
      <c r="W145" s="185"/>
      <c r="X145" s="185"/>
      <c r="Y145" s="185"/>
      <c r="Z145" s="185"/>
      <c r="AA145" s="185"/>
      <c r="AB145" s="185"/>
      <c r="AC145" s="185"/>
      <c r="AD145" s="149"/>
      <c r="AT145" s="150" t="s">
        <v>162</v>
      </c>
      <c r="AU145" s="150" t="s">
        <v>95</v>
      </c>
      <c r="AV145" s="10" t="s">
        <v>95</v>
      </c>
      <c r="AW145" s="10" t="s">
        <v>7</v>
      </c>
      <c r="AX145" s="10" t="s">
        <v>79</v>
      </c>
      <c r="AY145" s="150" t="s">
        <v>153</v>
      </c>
    </row>
    <row r="146" spans="2:65" s="11" customFormat="1" ht="22.5" customHeight="1">
      <c r="B146" s="151"/>
      <c r="C146" s="184"/>
      <c r="D146" s="184"/>
      <c r="E146" s="191" t="s">
        <v>5</v>
      </c>
      <c r="F146" s="660" t="s">
        <v>163</v>
      </c>
      <c r="G146" s="661"/>
      <c r="H146" s="661"/>
      <c r="I146" s="661"/>
      <c r="J146" s="184"/>
      <c r="K146" s="152">
        <v>9.44</v>
      </c>
      <c r="L146" s="184"/>
      <c r="M146" s="184"/>
      <c r="N146" s="184"/>
      <c r="O146" s="184"/>
      <c r="P146" s="184"/>
      <c r="Q146" s="184"/>
      <c r="R146" s="153"/>
      <c r="T146" s="154"/>
      <c r="U146" s="184"/>
      <c r="V146" s="184"/>
      <c r="W146" s="184"/>
      <c r="X146" s="184"/>
      <c r="Y146" s="184"/>
      <c r="Z146" s="184"/>
      <c r="AA146" s="184"/>
      <c r="AB146" s="184"/>
      <c r="AC146" s="184"/>
      <c r="AD146" s="155"/>
      <c r="AT146" s="156" t="s">
        <v>162</v>
      </c>
      <c r="AU146" s="156" t="s">
        <v>95</v>
      </c>
      <c r="AV146" s="11" t="s">
        <v>159</v>
      </c>
      <c r="AW146" s="11" t="s">
        <v>7</v>
      </c>
      <c r="AX146" s="11" t="s">
        <v>84</v>
      </c>
      <c r="AY146" s="156" t="s">
        <v>153</v>
      </c>
    </row>
    <row r="147" spans="2:65" s="1" customFormat="1" ht="31.5" customHeight="1">
      <c r="B147" s="134"/>
      <c r="C147" s="135" t="s">
        <v>238</v>
      </c>
      <c r="D147" s="135" t="s">
        <v>155</v>
      </c>
      <c r="E147" s="136" t="s">
        <v>1431</v>
      </c>
      <c r="F147" s="654" t="s">
        <v>1430</v>
      </c>
      <c r="G147" s="654"/>
      <c r="H147" s="654"/>
      <c r="I147" s="654"/>
      <c r="J147" s="137" t="s">
        <v>204</v>
      </c>
      <c r="K147" s="138">
        <v>104.992</v>
      </c>
      <c r="L147" s="183"/>
      <c r="M147" s="655"/>
      <c r="N147" s="655"/>
      <c r="O147" s="655"/>
      <c r="P147" s="655">
        <f>ROUND(V147*K147,2)</f>
        <v>0</v>
      </c>
      <c r="Q147" s="655"/>
      <c r="R147" s="139"/>
      <c r="T147" s="140" t="s">
        <v>5</v>
      </c>
      <c r="U147" s="42" t="s">
        <v>42</v>
      </c>
      <c r="V147" s="178">
        <f>L147+M147</f>
        <v>0</v>
      </c>
      <c r="W147" s="178">
        <f>ROUND(L147*K147,2)</f>
        <v>0</v>
      </c>
      <c r="X147" s="178">
        <f>ROUND(M147*K147,2)</f>
        <v>0</v>
      </c>
      <c r="Y147" s="141">
        <v>0.28399999999999997</v>
      </c>
      <c r="Z147" s="141">
        <f>Y147*K147</f>
        <v>29.817727999999999</v>
      </c>
      <c r="AA147" s="141">
        <v>0</v>
      </c>
      <c r="AB147" s="141">
        <f>AA147*K147</f>
        <v>0</v>
      </c>
      <c r="AC147" s="141">
        <v>0.26100000000000001</v>
      </c>
      <c r="AD147" s="142">
        <f>AC147*K147</f>
        <v>27.402912000000001</v>
      </c>
      <c r="AR147" s="20" t="s">
        <v>159</v>
      </c>
      <c r="AT147" s="20" t="s">
        <v>155</v>
      </c>
      <c r="AU147" s="20" t="s">
        <v>95</v>
      </c>
      <c r="AY147" s="20" t="s">
        <v>153</v>
      </c>
      <c r="BE147" s="143">
        <f>IF(U147="základní",P147,0)</f>
        <v>0</v>
      </c>
      <c r="BF147" s="143">
        <f>IF(U147="snížená",P147,0)</f>
        <v>0</v>
      </c>
      <c r="BG147" s="143">
        <f>IF(U147="zákl. přenesená",P147,0)</f>
        <v>0</v>
      </c>
      <c r="BH147" s="143">
        <f>IF(U147="sníž. přenesená",P147,0)</f>
        <v>0</v>
      </c>
      <c r="BI147" s="143">
        <f>IF(U147="nulová",P147,0)</f>
        <v>0</v>
      </c>
      <c r="BJ147" s="20" t="s">
        <v>84</v>
      </c>
      <c r="BK147" s="143">
        <f>ROUND(V147*K147,2)</f>
        <v>0</v>
      </c>
      <c r="BL147" s="20" t="s">
        <v>159</v>
      </c>
      <c r="BM147" s="20" t="s">
        <v>1429</v>
      </c>
    </row>
    <row r="148" spans="2:65" s="10" customFormat="1" ht="31.5" customHeight="1">
      <c r="B148" s="144"/>
      <c r="C148" s="185"/>
      <c r="D148" s="185"/>
      <c r="E148" s="145" t="s">
        <v>5</v>
      </c>
      <c r="F148" s="662" t="s">
        <v>1428</v>
      </c>
      <c r="G148" s="663"/>
      <c r="H148" s="663"/>
      <c r="I148" s="663"/>
      <c r="J148" s="185"/>
      <c r="K148" s="146">
        <v>121.54</v>
      </c>
      <c r="L148" s="185"/>
      <c r="M148" s="185"/>
      <c r="N148" s="185"/>
      <c r="O148" s="185"/>
      <c r="P148" s="185"/>
      <c r="Q148" s="185"/>
      <c r="R148" s="147"/>
      <c r="T148" s="148"/>
      <c r="U148" s="185"/>
      <c r="V148" s="185"/>
      <c r="W148" s="185"/>
      <c r="X148" s="185"/>
      <c r="Y148" s="185"/>
      <c r="Z148" s="185"/>
      <c r="AA148" s="185"/>
      <c r="AB148" s="185"/>
      <c r="AC148" s="185"/>
      <c r="AD148" s="149"/>
      <c r="AT148" s="150" t="s">
        <v>162</v>
      </c>
      <c r="AU148" s="150" t="s">
        <v>95</v>
      </c>
      <c r="AV148" s="10" t="s">
        <v>95</v>
      </c>
      <c r="AW148" s="10" t="s">
        <v>7</v>
      </c>
      <c r="AX148" s="10" t="s">
        <v>79</v>
      </c>
      <c r="AY148" s="150" t="s">
        <v>153</v>
      </c>
    </row>
    <row r="149" spans="2:65" s="10" customFormat="1" ht="44.25" customHeight="1">
      <c r="B149" s="144"/>
      <c r="C149" s="185"/>
      <c r="D149" s="185"/>
      <c r="E149" s="145" t="s">
        <v>5</v>
      </c>
      <c r="F149" s="658" t="s">
        <v>1427</v>
      </c>
      <c r="G149" s="659"/>
      <c r="H149" s="659"/>
      <c r="I149" s="659"/>
      <c r="J149" s="185"/>
      <c r="K149" s="146">
        <v>-16.547999999999998</v>
      </c>
      <c r="L149" s="185"/>
      <c r="M149" s="185"/>
      <c r="N149" s="185"/>
      <c r="O149" s="185"/>
      <c r="P149" s="185"/>
      <c r="Q149" s="185"/>
      <c r="R149" s="147"/>
      <c r="T149" s="148"/>
      <c r="U149" s="185"/>
      <c r="V149" s="185"/>
      <c r="W149" s="185"/>
      <c r="X149" s="185"/>
      <c r="Y149" s="185"/>
      <c r="Z149" s="185"/>
      <c r="AA149" s="185"/>
      <c r="AB149" s="185"/>
      <c r="AC149" s="185"/>
      <c r="AD149" s="149"/>
      <c r="AT149" s="150" t="s">
        <v>162</v>
      </c>
      <c r="AU149" s="150" t="s">
        <v>95</v>
      </c>
      <c r="AV149" s="10" t="s">
        <v>95</v>
      </c>
      <c r="AW149" s="10" t="s">
        <v>7</v>
      </c>
      <c r="AX149" s="10" t="s">
        <v>79</v>
      </c>
      <c r="AY149" s="150" t="s">
        <v>153</v>
      </c>
    </row>
    <row r="150" spans="2:65" s="11" customFormat="1" ht="22.5" customHeight="1">
      <c r="B150" s="151"/>
      <c r="C150" s="184"/>
      <c r="D150" s="184"/>
      <c r="E150" s="191" t="s">
        <v>5</v>
      </c>
      <c r="F150" s="660" t="s">
        <v>163</v>
      </c>
      <c r="G150" s="661"/>
      <c r="H150" s="661"/>
      <c r="I150" s="661"/>
      <c r="J150" s="184"/>
      <c r="K150" s="152">
        <v>104.992</v>
      </c>
      <c r="L150" s="184"/>
      <c r="M150" s="184"/>
      <c r="N150" s="184"/>
      <c r="O150" s="184"/>
      <c r="P150" s="184"/>
      <c r="Q150" s="184"/>
      <c r="R150" s="153"/>
      <c r="T150" s="154"/>
      <c r="U150" s="184"/>
      <c r="V150" s="184"/>
      <c r="W150" s="184"/>
      <c r="X150" s="184"/>
      <c r="Y150" s="184"/>
      <c r="Z150" s="184"/>
      <c r="AA150" s="184"/>
      <c r="AB150" s="184"/>
      <c r="AC150" s="184"/>
      <c r="AD150" s="155"/>
      <c r="AT150" s="156" t="s">
        <v>162</v>
      </c>
      <c r="AU150" s="156" t="s">
        <v>95</v>
      </c>
      <c r="AV150" s="11" t="s">
        <v>159</v>
      </c>
      <c r="AW150" s="11" t="s">
        <v>7</v>
      </c>
      <c r="AX150" s="11" t="s">
        <v>84</v>
      </c>
      <c r="AY150" s="156" t="s">
        <v>153</v>
      </c>
    </row>
    <row r="151" spans="2:65" s="1" customFormat="1" ht="31.5" customHeight="1">
      <c r="B151" s="134"/>
      <c r="C151" s="135" t="s">
        <v>171</v>
      </c>
      <c r="D151" s="135" t="s">
        <v>155</v>
      </c>
      <c r="E151" s="136" t="s">
        <v>1426</v>
      </c>
      <c r="F151" s="654" t="s">
        <v>1425</v>
      </c>
      <c r="G151" s="654"/>
      <c r="H151" s="654"/>
      <c r="I151" s="654"/>
      <c r="J151" s="137" t="s">
        <v>204</v>
      </c>
      <c r="K151" s="138">
        <v>10.914999999999999</v>
      </c>
      <c r="L151" s="183"/>
      <c r="M151" s="655"/>
      <c r="N151" s="655"/>
      <c r="O151" s="655"/>
      <c r="P151" s="655">
        <f>ROUND(V151*K151,2)</f>
        <v>0</v>
      </c>
      <c r="Q151" s="655"/>
      <c r="R151" s="139"/>
      <c r="T151" s="140" t="s">
        <v>5</v>
      </c>
      <c r="U151" s="42" t="s">
        <v>42</v>
      </c>
      <c r="V151" s="178">
        <f>L151+M151</f>
        <v>0</v>
      </c>
      <c r="W151" s="178">
        <f>ROUND(L151*K151,2)</f>
        <v>0</v>
      </c>
      <c r="X151" s="178">
        <f>ROUND(M151*K151,2)</f>
        <v>0</v>
      </c>
      <c r="Y151" s="141">
        <v>0.22900000000000001</v>
      </c>
      <c r="Z151" s="141">
        <f>Y151*K151</f>
        <v>2.4995349999999998</v>
      </c>
      <c r="AA151" s="141">
        <v>0</v>
      </c>
      <c r="AB151" s="141">
        <f>AA151*K151</f>
        <v>0</v>
      </c>
      <c r="AC151" s="141">
        <v>0.11700000000000001</v>
      </c>
      <c r="AD151" s="142">
        <f>AC151*K151</f>
        <v>1.2770550000000001</v>
      </c>
      <c r="AR151" s="20" t="s">
        <v>159</v>
      </c>
      <c r="AT151" s="20" t="s">
        <v>155</v>
      </c>
      <c r="AU151" s="20" t="s">
        <v>95</v>
      </c>
      <c r="AY151" s="20" t="s">
        <v>153</v>
      </c>
      <c r="BE151" s="143">
        <f>IF(U151="základní",P151,0)</f>
        <v>0</v>
      </c>
      <c r="BF151" s="143">
        <f>IF(U151="snížená",P151,0)</f>
        <v>0</v>
      </c>
      <c r="BG151" s="143">
        <f>IF(U151="zákl. přenesená",P151,0)</f>
        <v>0</v>
      </c>
      <c r="BH151" s="143">
        <f>IF(U151="sníž. přenesená",P151,0)</f>
        <v>0</v>
      </c>
      <c r="BI151" s="143">
        <f>IF(U151="nulová",P151,0)</f>
        <v>0</v>
      </c>
      <c r="BJ151" s="20" t="s">
        <v>84</v>
      </c>
      <c r="BK151" s="143">
        <f>ROUND(V151*K151,2)</f>
        <v>0</v>
      </c>
      <c r="BL151" s="20" t="s">
        <v>159</v>
      </c>
      <c r="BM151" s="20" t="s">
        <v>1424</v>
      </c>
    </row>
    <row r="152" spans="2:65" s="10" customFormat="1" ht="22.5" customHeight="1">
      <c r="B152" s="144"/>
      <c r="C152" s="185"/>
      <c r="D152" s="185"/>
      <c r="E152" s="145" t="s">
        <v>5</v>
      </c>
      <c r="F152" s="662" t="s">
        <v>1423</v>
      </c>
      <c r="G152" s="663"/>
      <c r="H152" s="663"/>
      <c r="I152" s="663"/>
      <c r="J152" s="185"/>
      <c r="K152" s="146">
        <v>10.914999999999999</v>
      </c>
      <c r="L152" s="185"/>
      <c r="M152" s="185"/>
      <c r="N152" s="185"/>
      <c r="O152" s="185"/>
      <c r="P152" s="185"/>
      <c r="Q152" s="185"/>
      <c r="R152" s="147"/>
      <c r="T152" s="148"/>
      <c r="U152" s="185"/>
      <c r="V152" s="185"/>
      <c r="W152" s="185"/>
      <c r="X152" s="185"/>
      <c r="Y152" s="185"/>
      <c r="Z152" s="185"/>
      <c r="AA152" s="185"/>
      <c r="AB152" s="185"/>
      <c r="AC152" s="185"/>
      <c r="AD152" s="149"/>
      <c r="AT152" s="150" t="s">
        <v>162</v>
      </c>
      <c r="AU152" s="150" t="s">
        <v>95</v>
      </c>
      <c r="AV152" s="10" t="s">
        <v>95</v>
      </c>
      <c r="AW152" s="10" t="s">
        <v>7</v>
      </c>
      <c r="AX152" s="10" t="s">
        <v>79</v>
      </c>
      <c r="AY152" s="150" t="s">
        <v>153</v>
      </c>
    </row>
    <row r="153" spans="2:65" s="11" customFormat="1" ht="22.5" customHeight="1">
      <c r="B153" s="151"/>
      <c r="C153" s="184"/>
      <c r="D153" s="184"/>
      <c r="E153" s="191" t="s">
        <v>5</v>
      </c>
      <c r="F153" s="660" t="s">
        <v>163</v>
      </c>
      <c r="G153" s="661"/>
      <c r="H153" s="661"/>
      <c r="I153" s="661"/>
      <c r="J153" s="184"/>
      <c r="K153" s="152">
        <v>10.914999999999999</v>
      </c>
      <c r="L153" s="184"/>
      <c r="M153" s="184"/>
      <c r="N153" s="184"/>
      <c r="O153" s="184"/>
      <c r="P153" s="184"/>
      <c r="Q153" s="184"/>
      <c r="R153" s="153"/>
      <c r="T153" s="154"/>
      <c r="U153" s="184"/>
      <c r="V153" s="184"/>
      <c r="W153" s="184"/>
      <c r="X153" s="184"/>
      <c r="Y153" s="184"/>
      <c r="Z153" s="184"/>
      <c r="AA153" s="184"/>
      <c r="AB153" s="184"/>
      <c r="AC153" s="184"/>
      <c r="AD153" s="155"/>
      <c r="AT153" s="156" t="s">
        <v>162</v>
      </c>
      <c r="AU153" s="156" t="s">
        <v>95</v>
      </c>
      <c r="AV153" s="11" t="s">
        <v>159</v>
      </c>
      <c r="AW153" s="11" t="s">
        <v>7</v>
      </c>
      <c r="AX153" s="11" t="s">
        <v>84</v>
      </c>
      <c r="AY153" s="156" t="s">
        <v>153</v>
      </c>
    </row>
    <row r="154" spans="2:65" s="1" customFormat="1" ht="31.5" customHeight="1">
      <c r="B154" s="134"/>
      <c r="C154" s="135" t="s">
        <v>541</v>
      </c>
      <c r="D154" s="135" t="s">
        <v>155</v>
      </c>
      <c r="E154" s="136" t="s">
        <v>1422</v>
      </c>
      <c r="F154" s="654" t="s">
        <v>1421</v>
      </c>
      <c r="G154" s="654"/>
      <c r="H154" s="654"/>
      <c r="I154" s="654"/>
      <c r="J154" s="137" t="s">
        <v>158</v>
      </c>
      <c r="K154" s="138">
        <v>81.519000000000005</v>
      </c>
      <c r="L154" s="183"/>
      <c r="M154" s="655"/>
      <c r="N154" s="655"/>
      <c r="O154" s="655"/>
      <c r="P154" s="655">
        <f>ROUND(V154*K154,2)</f>
        <v>0</v>
      </c>
      <c r="Q154" s="655"/>
      <c r="R154" s="139"/>
      <c r="T154" s="140" t="s">
        <v>5</v>
      </c>
      <c r="U154" s="42" t="s">
        <v>42</v>
      </c>
      <c r="V154" s="178">
        <f>L154+M154</f>
        <v>0</v>
      </c>
      <c r="W154" s="178">
        <f>ROUND(L154*K154,2)</f>
        <v>0</v>
      </c>
      <c r="X154" s="178">
        <f>ROUND(M154*K154,2)</f>
        <v>0</v>
      </c>
      <c r="Y154" s="141">
        <v>1.52</v>
      </c>
      <c r="Z154" s="141">
        <f>Y154*K154</f>
        <v>123.90888000000001</v>
      </c>
      <c r="AA154" s="141">
        <v>0</v>
      </c>
      <c r="AB154" s="141">
        <f>AA154*K154</f>
        <v>0</v>
      </c>
      <c r="AC154" s="141">
        <v>1.8</v>
      </c>
      <c r="AD154" s="142">
        <f>AC154*K154</f>
        <v>146.73420000000002</v>
      </c>
      <c r="AR154" s="20" t="s">
        <v>159</v>
      </c>
      <c r="AT154" s="20" t="s">
        <v>155</v>
      </c>
      <c r="AU154" s="20" t="s">
        <v>95</v>
      </c>
      <c r="AY154" s="20" t="s">
        <v>153</v>
      </c>
      <c r="BE154" s="143">
        <f>IF(U154="základní",P154,0)</f>
        <v>0</v>
      </c>
      <c r="BF154" s="143">
        <f>IF(U154="snížená",P154,0)</f>
        <v>0</v>
      </c>
      <c r="BG154" s="143">
        <f>IF(U154="zákl. přenesená",P154,0)</f>
        <v>0</v>
      </c>
      <c r="BH154" s="143">
        <f>IF(U154="sníž. přenesená",P154,0)</f>
        <v>0</v>
      </c>
      <c r="BI154" s="143">
        <f>IF(U154="nulová",P154,0)</f>
        <v>0</v>
      </c>
      <c r="BJ154" s="20" t="s">
        <v>84</v>
      </c>
      <c r="BK154" s="143">
        <f>ROUND(V154*K154,2)</f>
        <v>0</v>
      </c>
      <c r="BL154" s="20" t="s">
        <v>159</v>
      </c>
      <c r="BM154" s="20" t="s">
        <v>1420</v>
      </c>
    </row>
    <row r="155" spans="2:65" s="10" customFormat="1" ht="22.5" customHeight="1">
      <c r="B155" s="144"/>
      <c r="C155" s="185"/>
      <c r="D155" s="185"/>
      <c r="E155" s="145" t="s">
        <v>5</v>
      </c>
      <c r="F155" s="662" t="s">
        <v>1419</v>
      </c>
      <c r="G155" s="663"/>
      <c r="H155" s="663"/>
      <c r="I155" s="663"/>
      <c r="J155" s="185"/>
      <c r="K155" s="146">
        <v>77.525999999999996</v>
      </c>
      <c r="L155" s="185"/>
      <c r="M155" s="185"/>
      <c r="N155" s="185"/>
      <c r="O155" s="185"/>
      <c r="P155" s="185"/>
      <c r="Q155" s="185"/>
      <c r="R155" s="147"/>
      <c r="T155" s="148"/>
      <c r="U155" s="185"/>
      <c r="V155" s="185"/>
      <c r="W155" s="185"/>
      <c r="X155" s="185"/>
      <c r="Y155" s="185"/>
      <c r="Z155" s="185"/>
      <c r="AA155" s="185"/>
      <c r="AB155" s="185"/>
      <c r="AC155" s="185"/>
      <c r="AD155" s="149"/>
      <c r="AT155" s="150" t="s">
        <v>162</v>
      </c>
      <c r="AU155" s="150" t="s">
        <v>95</v>
      </c>
      <c r="AV155" s="10" t="s">
        <v>95</v>
      </c>
      <c r="AW155" s="10" t="s">
        <v>7</v>
      </c>
      <c r="AX155" s="10" t="s">
        <v>79</v>
      </c>
      <c r="AY155" s="150" t="s">
        <v>153</v>
      </c>
    </row>
    <row r="156" spans="2:65" s="10" customFormat="1" ht="22.5" customHeight="1">
      <c r="B156" s="144"/>
      <c r="C156" s="185"/>
      <c r="D156" s="185"/>
      <c r="E156" s="145" t="s">
        <v>5</v>
      </c>
      <c r="F156" s="658" t="s">
        <v>1418</v>
      </c>
      <c r="G156" s="659"/>
      <c r="H156" s="659"/>
      <c r="I156" s="659"/>
      <c r="J156" s="185"/>
      <c r="K156" s="146">
        <v>-10.372999999999999</v>
      </c>
      <c r="L156" s="185"/>
      <c r="M156" s="185"/>
      <c r="N156" s="185"/>
      <c r="O156" s="185"/>
      <c r="P156" s="185"/>
      <c r="Q156" s="185"/>
      <c r="R156" s="147"/>
      <c r="T156" s="148"/>
      <c r="U156" s="185"/>
      <c r="V156" s="185"/>
      <c r="W156" s="185"/>
      <c r="X156" s="185"/>
      <c r="Y156" s="185"/>
      <c r="Z156" s="185"/>
      <c r="AA156" s="185"/>
      <c r="AB156" s="185"/>
      <c r="AC156" s="185"/>
      <c r="AD156" s="149"/>
      <c r="AT156" s="150" t="s">
        <v>162</v>
      </c>
      <c r="AU156" s="150" t="s">
        <v>95</v>
      </c>
      <c r="AV156" s="10" t="s">
        <v>95</v>
      </c>
      <c r="AW156" s="10" t="s">
        <v>7</v>
      </c>
      <c r="AX156" s="10" t="s">
        <v>79</v>
      </c>
      <c r="AY156" s="150" t="s">
        <v>153</v>
      </c>
    </row>
    <row r="157" spans="2:65" s="10" customFormat="1" ht="22.5" customHeight="1">
      <c r="B157" s="144"/>
      <c r="C157" s="185"/>
      <c r="D157" s="185"/>
      <c r="E157" s="145" t="s">
        <v>5</v>
      </c>
      <c r="F157" s="658" t="s">
        <v>1417</v>
      </c>
      <c r="G157" s="659"/>
      <c r="H157" s="659"/>
      <c r="I157" s="659"/>
      <c r="J157" s="185"/>
      <c r="K157" s="146">
        <v>24.690999999999999</v>
      </c>
      <c r="L157" s="185"/>
      <c r="M157" s="185"/>
      <c r="N157" s="185"/>
      <c r="O157" s="185"/>
      <c r="P157" s="185"/>
      <c r="Q157" s="185"/>
      <c r="R157" s="147"/>
      <c r="T157" s="148"/>
      <c r="U157" s="185"/>
      <c r="V157" s="185"/>
      <c r="W157" s="185"/>
      <c r="X157" s="185"/>
      <c r="Y157" s="185"/>
      <c r="Z157" s="185"/>
      <c r="AA157" s="185"/>
      <c r="AB157" s="185"/>
      <c r="AC157" s="185"/>
      <c r="AD157" s="149"/>
      <c r="AT157" s="150" t="s">
        <v>162</v>
      </c>
      <c r="AU157" s="150" t="s">
        <v>95</v>
      </c>
      <c r="AV157" s="10" t="s">
        <v>95</v>
      </c>
      <c r="AW157" s="10" t="s">
        <v>7</v>
      </c>
      <c r="AX157" s="10" t="s">
        <v>79</v>
      </c>
      <c r="AY157" s="150" t="s">
        <v>153</v>
      </c>
    </row>
    <row r="158" spans="2:65" s="10" customFormat="1" ht="22.5" customHeight="1">
      <c r="B158" s="144"/>
      <c r="C158" s="185"/>
      <c r="D158" s="185"/>
      <c r="E158" s="145" t="s">
        <v>5</v>
      </c>
      <c r="F158" s="658" t="s">
        <v>1416</v>
      </c>
      <c r="G158" s="659"/>
      <c r="H158" s="659"/>
      <c r="I158" s="659"/>
      <c r="J158" s="185"/>
      <c r="K158" s="146">
        <v>-3.24</v>
      </c>
      <c r="L158" s="185"/>
      <c r="M158" s="185"/>
      <c r="N158" s="185"/>
      <c r="O158" s="185"/>
      <c r="P158" s="185"/>
      <c r="Q158" s="185"/>
      <c r="R158" s="147"/>
      <c r="T158" s="148"/>
      <c r="U158" s="185"/>
      <c r="V158" s="185"/>
      <c r="W158" s="185"/>
      <c r="X158" s="185"/>
      <c r="Y158" s="185"/>
      <c r="Z158" s="185"/>
      <c r="AA158" s="185"/>
      <c r="AB158" s="185"/>
      <c r="AC158" s="185"/>
      <c r="AD158" s="149"/>
      <c r="AT158" s="150" t="s">
        <v>162</v>
      </c>
      <c r="AU158" s="150" t="s">
        <v>95</v>
      </c>
      <c r="AV158" s="10" t="s">
        <v>95</v>
      </c>
      <c r="AW158" s="10" t="s">
        <v>7</v>
      </c>
      <c r="AX158" s="10" t="s">
        <v>79</v>
      </c>
      <c r="AY158" s="150" t="s">
        <v>153</v>
      </c>
    </row>
    <row r="159" spans="2:65" s="12" customFormat="1" ht="22.5" customHeight="1">
      <c r="B159" s="157"/>
      <c r="C159" s="186"/>
      <c r="D159" s="186"/>
      <c r="E159" s="158" t="s">
        <v>5</v>
      </c>
      <c r="F159" s="674" t="s">
        <v>1415</v>
      </c>
      <c r="G159" s="675"/>
      <c r="H159" s="675"/>
      <c r="I159" s="675"/>
      <c r="J159" s="186"/>
      <c r="K159" s="158" t="s">
        <v>5</v>
      </c>
      <c r="L159" s="186"/>
      <c r="M159" s="186"/>
      <c r="N159" s="186"/>
      <c r="O159" s="186"/>
      <c r="P159" s="186"/>
      <c r="Q159" s="186"/>
      <c r="R159" s="159"/>
      <c r="T159" s="160"/>
      <c r="U159" s="186"/>
      <c r="V159" s="186"/>
      <c r="W159" s="186"/>
      <c r="X159" s="186"/>
      <c r="Y159" s="186"/>
      <c r="Z159" s="186"/>
      <c r="AA159" s="186"/>
      <c r="AB159" s="186"/>
      <c r="AC159" s="186"/>
      <c r="AD159" s="161"/>
      <c r="AT159" s="162" t="s">
        <v>162</v>
      </c>
      <c r="AU159" s="162" t="s">
        <v>95</v>
      </c>
      <c r="AV159" s="12" t="s">
        <v>84</v>
      </c>
      <c r="AW159" s="12" t="s">
        <v>7</v>
      </c>
      <c r="AX159" s="12" t="s">
        <v>79</v>
      </c>
      <c r="AY159" s="162" t="s">
        <v>153</v>
      </c>
    </row>
    <row r="160" spans="2:65" s="10" customFormat="1" ht="22.5" customHeight="1">
      <c r="B160" s="144"/>
      <c r="C160" s="185"/>
      <c r="D160" s="185"/>
      <c r="E160" s="145" t="s">
        <v>5</v>
      </c>
      <c r="F160" s="658" t="s">
        <v>1414</v>
      </c>
      <c r="G160" s="659"/>
      <c r="H160" s="659"/>
      <c r="I160" s="659"/>
      <c r="J160" s="185"/>
      <c r="K160" s="146">
        <v>-7.085</v>
      </c>
      <c r="L160" s="185"/>
      <c r="M160" s="185"/>
      <c r="N160" s="185"/>
      <c r="O160" s="185"/>
      <c r="P160" s="185"/>
      <c r="Q160" s="185"/>
      <c r="R160" s="147"/>
      <c r="T160" s="148"/>
      <c r="U160" s="185"/>
      <c r="V160" s="185"/>
      <c r="W160" s="185"/>
      <c r="X160" s="185"/>
      <c r="Y160" s="185"/>
      <c r="Z160" s="185"/>
      <c r="AA160" s="185"/>
      <c r="AB160" s="185"/>
      <c r="AC160" s="185"/>
      <c r="AD160" s="149"/>
      <c r="AT160" s="150" t="s">
        <v>162</v>
      </c>
      <c r="AU160" s="150" t="s">
        <v>95</v>
      </c>
      <c r="AV160" s="10" t="s">
        <v>95</v>
      </c>
      <c r="AW160" s="10" t="s">
        <v>7</v>
      </c>
      <c r="AX160" s="10" t="s">
        <v>79</v>
      </c>
      <c r="AY160" s="150" t="s">
        <v>153</v>
      </c>
    </row>
    <row r="161" spans="2:65" s="11" customFormat="1" ht="22.5" customHeight="1">
      <c r="B161" s="151"/>
      <c r="C161" s="184"/>
      <c r="D161" s="184"/>
      <c r="E161" s="191" t="s">
        <v>5</v>
      </c>
      <c r="F161" s="660" t="s">
        <v>163</v>
      </c>
      <c r="G161" s="661"/>
      <c r="H161" s="661"/>
      <c r="I161" s="661"/>
      <c r="J161" s="184"/>
      <c r="K161" s="152">
        <v>81.519000000000005</v>
      </c>
      <c r="L161" s="184"/>
      <c r="M161" s="184"/>
      <c r="N161" s="184"/>
      <c r="O161" s="184"/>
      <c r="P161" s="184"/>
      <c r="Q161" s="184"/>
      <c r="R161" s="153"/>
      <c r="T161" s="154"/>
      <c r="U161" s="184"/>
      <c r="V161" s="184"/>
      <c r="W161" s="184"/>
      <c r="X161" s="184"/>
      <c r="Y161" s="184"/>
      <c r="Z161" s="184"/>
      <c r="AA161" s="184"/>
      <c r="AB161" s="184"/>
      <c r="AC161" s="184"/>
      <c r="AD161" s="155"/>
      <c r="AT161" s="156" t="s">
        <v>162</v>
      </c>
      <c r="AU161" s="156" t="s">
        <v>95</v>
      </c>
      <c r="AV161" s="11" t="s">
        <v>159</v>
      </c>
      <c r="AW161" s="11" t="s">
        <v>7</v>
      </c>
      <c r="AX161" s="11" t="s">
        <v>84</v>
      </c>
      <c r="AY161" s="156" t="s">
        <v>153</v>
      </c>
    </row>
    <row r="162" spans="2:65" s="1" customFormat="1" ht="31.5" customHeight="1">
      <c r="B162" s="134"/>
      <c r="C162" s="135" t="s">
        <v>802</v>
      </c>
      <c r="D162" s="135" t="s">
        <v>155</v>
      </c>
      <c r="E162" s="136" t="s">
        <v>1413</v>
      </c>
      <c r="F162" s="654" t="s">
        <v>1412</v>
      </c>
      <c r="G162" s="654"/>
      <c r="H162" s="654"/>
      <c r="I162" s="654"/>
      <c r="J162" s="137" t="s">
        <v>204</v>
      </c>
      <c r="K162" s="138">
        <v>123.6</v>
      </c>
      <c r="L162" s="183"/>
      <c r="M162" s="655"/>
      <c r="N162" s="655"/>
      <c r="O162" s="655"/>
      <c r="P162" s="655">
        <f>ROUND(V162*K162,2)</f>
        <v>0</v>
      </c>
      <c r="Q162" s="655"/>
      <c r="R162" s="139"/>
      <c r="T162" s="140" t="s">
        <v>5</v>
      </c>
      <c r="U162" s="42" t="s">
        <v>42</v>
      </c>
      <c r="V162" s="178">
        <f>L162+M162</f>
        <v>0</v>
      </c>
      <c r="W162" s="178">
        <f>ROUND(L162*K162,2)</f>
        <v>0</v>
      </c>
      <c r="X162" s="178">
        <f>ROUND(M162*K162,2)</f>
        <v>0</v>
      </c>
      <c r="Y162" s="141">
        <v>0.38100000000000001</v>
      </c>
      <c r="Z162" s="141">
        <f>Y162*K162</f>
        <v>47.0916</v>
      </c>
      <c r="AA162" s="141">
        <v>0</v>
      </c>
      <c r="AB162" s="141">
        <f>AA162*K162</f>
        <v>0</v>
      </c>
      <c r="AC162" s="141">
        <v>0.1</v>
      </c>
      <c r="AD162" s="142">
        <f>AC162*K162</f>
        <v>12.36</v>
      </c>
      <c r="AR162" s="20" t="s">
        <v>159</v>
      </c>
      <c r="AT162" s="20" t="s">
        <v>155</v>
      </c>
      <c r="AU162" s="20" t="s">
        <v>95</v>
      </c>
      <c r="AY162" s="20" t="s">
        <v>153</v>
      </c>
      <c r="BE162" s="143">
        <f>IF(U162="základní",P162,0)</f>
        <v>0</v>
      </c>
      <c r="BF162" s="143">
        <f>IF(U162="snížená",P162,0)</f>
        <v>0</v>
      </c>
      <c r="BG162" s="143">
        <f>IF(U162="zákl. přenesená",P162,0)</f>
        <v>0</v>
      </c>
      <c r="BH162" s="143">
        <f>IF(U162="sníž. přenesená",P162,0)</f>
        <v>0</v>
      </c>
      <c r="BI162" s="143">
        <f>IF(U162="nulová",P162,0)</f>
        <v>0</v>
      </c>
      <c r="BJ162" s="20" t="s">
        <v>84</v>
      </c>
      <c r="BK162" s="143">
        <f>ROUND(V162*K162,2)</f>
        <v>0</v>
      </c>
      <c r="BL162" s="20" t="s">
        <v>159</v>
      </c>
      <c r="BM162" s="20" t="s">
        <v>1411</v>
      </c>
    </row>
    <row r="163" spans="2:65" s="10" customFormat="1" ht="22.5" customHeight="1">
      <c r="B163" s="144"/>
      <c r="C163" s="185"/>
      <c r="D163" s="185"/>
      <c r="E163" s="145" t="s">
        <v>5</v>
      </c>
      <c r="F163" s="662" t="s">
        <v>1297</v>
      </c>
      <c r="G163" s="663"/>
      <c r="H163" s="663"/>
      <c r="I163" s="663"/>
      <c r="J163" s="185"/>
      <c r="K163" s="146">
        <v>123.6</v>
      </c>
      <c r="L163" s="185"/>
      <c r="M163" s="185"/>
      <c r="N163" s="185"/>
      <c r="O163" s="185"/>
      <c r="P163" s="185"/>
      <c r="Q163" s="185"/>
      <c r="R163" s="147"/>
      <c r="T163" s="148"/>
      <c r="U163" s="185"/>
      <c r="V163" s="185"/>
      <c r="W163" s="185"/>
      <c r="X163" s="185"/>
      <c r="Y163" s="185"/>
      <c r="Z163" s="185"/>
      <c r="AA163" s="185"/>
      <c r="AB163" s="185"/>
      <c r="AC163" s="185"/>
      <c r="AD163" s="149"/>
      <c r="AT163" s="150" t="s">
        <v>162</v>
      </c>
      <c r="AU163" s="150" t="s">
        <v>95</v>
      </c>
      <c r="AV163" s="10" t="s">
        <v>95</v>
      </c>
      <c r="AW163" s="10" t="s">
        <v>7</v>
      </c>
      <c r="AX163" s="10" t="s">
        <v>79</v>
      </c>
      <c r="AY163" s="150" t="s">
        <v>153</v>
      </c>
    </row>
    <row r="164" spans="2:65" s="11" customFormat="1" ht="22.5" customHeight="1">
      <c r="B164" s="151"/>
      <c r="C164" s="184"/>
      <c r="D164" s="184"/>
      <c r="E164" s="191" t="s">
        <v>5</v>
      </c>
      <c r="F164" s="660" t="s">
        <v>163</v>
      </c>
      <c r="G164" s="661"/>
      <c r="H164" s="661"/>
      <c r="I164" s="661"/>
      <c r="J164" s="184"/>
      <c r="K164" s="152">
        <v>123.6</v>
      </c>
      <c r="L164" s="184"/>
      <c r="M164" s="184"/>
      <c r="N164" s="184"/>
      <c r="O164" s="184"/>
      <c r="P164" s="184"/>
      <c r="Q164" s="184"/>
      <c r="R164" s="153"/>
      <c r="T164" s="154"/>
      <c r="U164" s="184"/>
      <c r="V164" s="184"/>
      <c r="W164" s="184"/>
      <c r="X164" s="184"/>
      <c r="Y164" s="184"/>
      <c r="Z164" s="184"/>
      <c r="AA164" s="184"/>
      <c r="AB164" s="184"/>
      <c r="AC164" s="184"/>
      <c r="AD164" s="155"/>
      <c r="AT164" s="156" t="s">
        <v>162</v>
      </c>
      <c r="AU164" s="156" t="s">
        <v>95</v>
      </c>
      <c r="AV164" s="11" t="s">
        <v>159</v>
      </c>
      <c r="AW164" s="11" t="s">
        <v>7</v>
      </c>
      <c r="AX164" s="11" t="s">
        <v>84</v>
      </c>
      <c r="AY164" s="156" t="s">
        <v>153</v>
      </c>
    </row>
    <row r="165" spans="2:65" s="1" customFormat="1" ht="31.5" customHeight="1">
      <c r="B165" s="134"/>
      <c r="C165" s="135" t="s">
        <v>1410</v>
      </c>
      <c r="D165" s="135" t="s">
        <v>155</v>
      </c>
      <c r="E165" s="136" t="s">
        <v>1409</v>
      </c>
      <c r="F165" s="654" t="s">
        <v>1408</v>
      </c>
      <c r="G165" s="654"/>
      <c r="H165" s="654"/>
      <c r="I165" s="654"/>
      <c r="J165" s="137" t="s">
        <v>158</v>
      </c>
      <c r="K165" s="138">
        <v>3</v>
      </c>
      <c r="L165" s="183"/>
      <c r="M165" s="655"/>
      <c r="N165" s="655"/>
      <c r="O165" s="655"/>
      <c r="P165" s="655">
        <f>ROUND(V165*K165,2)</f>
        <v>0</v>
      </c>
      <c r="Q165" s="655"/>
      <c r="R165" s="139"/>
      <c r="T165" s="140" t="s">
        <v>5</v>
      </c>
      <c r="U165" s="42" t="s">
        <v>42</v>
      </c>
      <c r="V165" s="178">
        <f>L165+M165</f>
        <v>0</v>
      </c>
      <c r="W165" s="178">
        <f>ROUND(L165*K165,2)</f>
        <v>0</v>
      </c>
      <c r="X165" s="178">
        <f>ROUND(M165*K165,2)</f>
        <v>0</v>
      </c>
      <c r="Y165" s="141">
        <v>9.6170000000000009</v>
      </c>
      <c r="Z165" s="141">
        <f>Y165*K165</f>
        <v>28.851000000000003</v>
      </c>
      <c r="AA165" s="141">
        <v>0</v>
      </c>
      <c r="AB165" s="141">
        <f>AA165*K165</f>
        <v>0</v>
      </c>
      <c r="AC165" s="141">
        <v>2.2000000000000002</v>
      </c>
      <c r="AD165" s="142">
        <f>AC165*K165</f>
        <v>6.6000000000000005</v>
      </c>
      <c r="AR165" s="20" t="s">
        <v>159</v>
      </c>
      <c r="AT165" s="20" t="s">
        <v>155</v>
      </c>
      <c r="AU165" s="20" t="s">
        <v>95</v>
      </c>
      <c r="AY165" s="20" t="s">
        <v>153</v>
      </c>
      <c r="BE165" s="143">
        <f>IF(U165="základní",P165,0)</f>
        <v>0</v>
      </c>
      <c r="BF165" s="143">
        <f>IF(U165="snížená",P165,0)</f>
        <v>0</v>
      </c>
      <c r="BG165" s="143">
        <f>IF(U165="zákl. přenesená",P165,0)</f>
        <v>0</v>
      </c>
      <c r="BH165" s="143">
        <f>IF(U165="sníž. přenesená",P165,0)</f>
        <v>0</v>
      </c>
      <c r="BI165" s="143">
        <f>IF(U165="nulová",P165,0)</f>
        <v>0</v>
      </c>
      <c r="BJ165" s="20" t="s">
        <v>84</v>
      </c>
      <c r="BK165" s="143">
        <f>ROUND(V165*K165,2)</f>
        <v>0</v>
      </c>
      <c r="BL165" s="20" t="s">
        <v>159</v>
      </c>
      <c r="BM165" s="20" t="s">
        <v>1407</v>
      </c>
    </row>
    <row r="166" spans="2:65" s="10" customFormat="1" ht="22.5" customHeight="1">
      <c r="B166" s="144"/>
      <c r="C166" s="185"/>
      <c r="D166" s="185"/>
      <c r="E166" s="145" t="s">
        <v>5</v>
      </c>
      <c r="F166" s="662" t="s">
        <v>1406</v>
      </c>
      <c r="G166" s="663"/>
      <c r="H166" s="663"/>
      <c r="I166" s="663"/>
      <c r="J166" s="185"/>
      <c r="K166" s="146">
        <v>3</v>
      </c>
      <c r="L166" s="185"/>
      <c r="M166" s="185"/>
      <c r="N166" s="185"/>
      <c r="O166" s="185"/>
      <c r="P166" s="185"/>
      <c r="Q166" s="185"/>
      <c r="R166" s="147"/>
      <c r="T166" s="148"/>
      <c r="U166" s="185"/>
      <c r="V166" s="185"/>
      <c r="W166" s="185"/>
      <c r="X166" s="185"/>
      <c r="Y166" s="185"/>
      <c r="Z166" s="185"/>
      <c r="AA166" s="185"/>
      <c r="AB166" s="185"/>
      <c r="AC166" s="185"/>
      <c r="AD166" s="149"/>
      <c r="AT166" s="150" t="s">
        <v>162</v>
      </c>
      <c r="AU166" s="150" t="s">
        <v>95</v>
      </c>
      <c r="AV166" s="10" t="s">
        <v>95</v>
      </c>
      <c r="AW166" s="10" t="s">
        <v>7</v>
      </c>
      <c r="AX166" s="10" t="s">
        <v>79</v>
      </c>
      <c r="AY166" s="150" t="s">
        <v>153</v>
      </c>
    </row>
    <row r="167" spans="2:65" s="11" customFormat="1" ht="22.5" customHeight="1">
      <c r="B167" s="151"/>
      <c r="C167" s="184"/>
      <c r="D167" s="184"/>
      <c r="E167" s="191" t="s">
        <v>5</v>
      </c>
      <c r="F167" s="660" t="s">
        <v>163</v>
      </c>
      <c r="G167" s="661"/>
      <c r="H167" s="661"/>
      <c r="I167" s="661"/>
      <c r="J167" s="184"/>
      <c r="K167" s="152">
        <v>3</v>
      </c>
      <c r="L167" s="184"/>
      <c r="M167" s="184"/>
      <c r="N167" s="184"/>
      <c r="O167" s="184"/>
      <c r="P167" s="184"/>
      <c r="Q167" s="184"/>
      <c r="R167" s="153"/>
      <c r="T167" s="154"/>
      <c r="U167" s="184"/>
      <c r="V167" s="184"/>
      <c r="W167" s="184"/>
      <c r="X167" s="184"/>
      <c r="Y167" s="184"/>
      <c r="Z167" s="184"/>
      <c r="AA167" s="184"/>
      <c r="AB167" s="184"/>
      <c r="AC167" s="184"/>
      <c r="AD167" s="155"/>
      <c r="AT167" s="156" t="s">
        <v>162</v>
      </c>
      <c r="AU167" s="156" t="s">
        <v>95</v>
      </c>
      <c r="AV167" s="11" t="s">
        <v>159</v>
      </c>
      <c r="AW167" s="11" t="s">
        <v>7</v>
      </c>
      <c r="AX167" s="11" t="s">
        <v>84</v>
      </c>
      <c r="AY167" s="156" t="s">
        <v>153</v>
      </c>
    </row>
    <row r="168" spans="2:65" s="1" customFormat="1" ht="22.5" customHeight="1">
      <c r="B168" s="134"/>
      <c r="C168" s="135" t="s">
        <v>320</v>
      </c>
      <c r="D168" s="135" t="s">
        <v>155</v>
      </c>
      <c r="E168" s="136" t="s">
        <v>1405</v>
      </c>
      <c r="F168" s="654" t="s">
        <v>1404</v>
      </c>
      <c r="G168" s="654"/>
      <c r="H168" s="654"/>
      <c r="I168" s="654"/>
      <c r="J168" s="137" t="s">
        <v>158</v>
      </c>
      <c r="K168" s="138">
        <v>7.085</v>
      </c>
      <c r="L168" s="183"/>
      <c r="M168" s="655"/>
      <c r="N168" s="655"/>
      <c r="O168" s="655"/>
      <c r="P168" s="655">
        <f>ROUND(V168*K168,2)</f>
        <v>0</v>
      </c>
      <c r="Q168" s="655"/>
      <c r="R168" s="139"/>
      <c r="T168" s="140" t="s">
        <v>5</v>
      </c>
      <c r="U168" s="42" t="s">
        <v>42</v>
      </c>
      <c r="V168" s="178">
        <f>L168+M168</f>
        <v>0</v>
      </c>
      <c r="W168" s="178">
        <f>ROUND(L168*K168,2)</f>
        <v>0</v>
      </c>
      <c r="X168" s="178">
        <f>ROUND(M168*K168,2)</f>
        <v>0</v>
      </c>
      <c r="Y168" s="141">
        <v>9.6170000000000009</v>
      </c>
      <c r="Z168" s="141">
        <f>Y168*K168</f>
        <v>68.136445000000009</v>
      </c>
      <c r="AA168" s="141">
        <v>0</v>
      </c>
      <c r="AB168" s="141">
        <f>AA168*K168</f>
        <v>0</v>
      </c>
      <c r="AC168" s="141">
        <v>2.2000000000000002</v>
      </c>
      <c r="AD168" s="142">
        <f>AC168*K168</f>
        <v>15.587000000000002</v>
      </c>
      <c r="AR168" s="20" t="s">
        <v>159</v>
      </c>
      <c r="AT168" s="20" t="s">
        <v>155</v>
      </c>
      <c r="AU168" s="20" t="s">
        <v>95</v>
      </c>
      <c r="AY168" s="20" t="s">
        <v>153</v>
      </c>
      <c r="BE168" s="143">
        <f>IF(U168="základní",P168,0)</f>
        <v>0</v>
      </c>
      <c r="BF168" s="143">
        <f>IF(U168="snížená",P168,0)</f>
        <v>0</v>
      </c>
      <c r="BG168" s="143">
        <f>IF(U168="zákl. přenesená",P168,0)</f>
        <v>0</v>
      </c>
      <c r="BH168" s="143">
        <f>IF(U168="sníž. přenesená",P168,0)</f>
        <v>0</v>
      </c>
      <c r="BI168" s="143">
        <f>IF(U168="nulová",P168,0)</f>
        <v>0</v>
      </c>
      <c r="BJ168" s="20" t="s">
        <v>84</v>
      </c>
      <c r="BK168" s="143">
        <f>ROUND(V168*K168,2)</f>
        <v>0</v>
      </c>
      <c r="BL168" s="20" t="s">
        <v>159</v>
      </c>
      <c r="BM168" s="20" t="s">
        <v>1403</v>
      </c>
    </row>
    <row r="169" spans="2:65" s="10" customFormat="1" ht="22.5" customHeight="1">
      <c r="B169" s="144"/>
      <c r="C169" s="185"/>
      <c r="D169" s="185"/>
      <c r="E169" s="145" t="s">
        <v>5</v>
      </c>
      <c r="F169" s="662" t="s">
        <v>1402</v>
      </c>
      <c r="G169" s="663"/>
      <c r="H169" s="663"/>
      <c r="I169" s="663"/>
      <c r="J169" s="185"/>
      <c r="K169" s="146">
        <v>7.085</v>
      </c>
      <c r="L169" s="185"/>
      <c r="M169" s="185"/>
      <c r="N169" s="185"/>
      <c r="O169" s="185"/>
      <c r="P169" s="185"/>
      <c r="Q169" s="185"/>
      <c r="R169" s="147"/>
      <c r="T169" s="148"/>
      <c r="U169" s="185"/>
      <c r="V169" s="185"/>
      <c r="W169" s="185"/>
      <c r="X169" s="185"/>
      <c r="Y169" s="185"/>
      <c r="Z169" s="185"/>
      <c r="AA169" s="185"/>
      <c r="AB169" s="185"/>
      <c r="AC169" s="185"/>
      <c r="AD169" s="149"/>
      <c r="AT169" s="150" t="s">
        <v>162</v>
      </c>
      <c r="AU169" s="150" t="s">
        <v>95</v>
      </c>
      <c r="AV169" s="10" t="s">
        <v>95</v>
      </c>
      <c r="AW169" s="10" t="s">
        <v>7</v>
      </c>
      <c r="AX169" s="10" t="s">
        <v>79</v>
      </c>
      <c r="AY169" s="150" t="s">
        <v>153</v>
      </c>
    </row>
    <row r="170" spans="2:65" s="11" customFormat="1" ht="22.5" customHeight="1">
      <c r="B170" s="151"/>
      <c r="C170" s="184"/>
      <c r="D170" s="184"/>
      <c r="E170" s="191" t="s">
        <v>5</v>
      </c>
      <c r="F170" s="660" t="s">
        <v>163</v>
      </c>
      <c r="G170" s="661"/>
      <c r="H170" s="661"/>
      <c r="I170" s="661"/>
      <c r="J170" s="184"/>
      <c r="K170" s="152">
        <v>7.085</v>
      </c>
      <c r="L170" s="184"/>
      <c r="M170" s="184"/>
      <c r="N170" s="184"/>
      <c r="O170" s="184"/>
      <c r="P170" s="184"/>
      <c r="Q170" s="184"/>
      <c r="R170" s="153"/>
      <c r="T170" s="154"/>
      <c r="U170" s="184"/>
      <c r="V170" s="184"/>
      <c r="W170" s="184"/>
      <c r="X170" s="184"/>
      <c r="Y170" s="184"/>
      <c r="Z170" s="184"/>
      <c r="AA170" s="184"/>
      <c r="AB170" s="184"/>
      <c r="AC170" s="184"/>
      <c r="AD170" s="155"/>
      <c r="AT170" s="156" t="s">
        <v>162</v>
      </c>
      <c r="AU170" s="156" t="s">
        <v>95</v>
      </c>
      <c r="AV170" s="11" t="s">
        <v>159</v>
      </c>
      <c r="AW170" s="11" t="s">
        <v>7</v>
      </c>
      <c r="AX170" s="11" t="s">
        <v>84</v>
      </c>
      <c r="AY170" s="156" t="s">
        <v>153</v>
      </c>
    </row>
    <row r="171" spans="2:65" s="1" customFormat="1" ht="22.5" customHeight="1">
      <c r="B171" s="134"/>
      <c r="C171" s="135" t="s">
        <v>786</v>
      </c>
      <c r="D171" s="135" t="s">
        <v>155</v>
      </c>
      <c r="E171" s="136" t="s">
        <v>1401</v>
      </c>
      <c r="F171" s="654" t="s">
        <v>1400</v>
      </c>
      <c r="G171" s="654"/>
      <c r="H171" s="654"/>
      <c r="I171" s="654"/>
      <c r="J171" s="137" t="s">
        <v>158</v>
      </c>
      <c r="K171" s="138">
        <v>5.52</v>
      </c>
      <c r="L171" s="183"/>
      <c r="M171" s="655"/>
      <c r="N171" s="655"/>
      <c r="O171" s="655"/>
      <c r="P171" s="655">
        <f>ROUND(V171*K171,2)</f>
        <v>0</v>
      </c>
      <c r="Q171" s="655"/>
      <c r="R171" s="139"/>
      <c r="T171" s="140" t="s">
        <v>5</v>
      </c>
      <c r="U171" s="42" t="s">
        <v>42</v>
      </c>
      <c r="V171" s="178">
        <f>L171+M171</f>
        <v>0</v>
      </c>
      <c r="W171" s="178">
        <f>ROUND(L171*K171,2)</f>
        <v>0</v>
      </c>
      <c r="X171" s="178">
        <f>ROUND(M171*K171,2)</f>
        <v>0</v>
      </c>
      <c r="Y171" s="141">
        <v>6.8819999999999997</v>
      </c>
      <c r="Z171" s="141">
        <f>Y171*K171</f>
        <v>37.988639999999997</v>
      </c>
      <c r="AA171" s="141">
        <v>0</v>
      </c>
      <c r="AB171" s="141">
        <f>AA171*K171</f>
        <v>0</v>
      </c>
      <c r="AC171" s="141">
        <v>1.7</v>
      </c>
      <c r="AD171" s="142">
        <f>AC171*K171</f>
        <v>9.3839999999999986</v>
      </c>
      <c r="AR171" s="20" t="s">
        <v>159</v>
      </c>
      <c r="AT171" s="20" t="s">
        <v>155</v>
      </c>
      <c r="AU171" s="20" t="s">
        <v>95</v>
      </c>
      <c r="AY171" s="20" t="s">
        <v>153</v>
      </c>
      <c r="BE171" s="143">
        <f>IF(U171="základní",P171,0)</f>
        <v>0</v>
      </c>
      <c r="BF171" s="143">
        <f>IF(U171="snížená",P171,0)</f>
        <v>0</v>
      </c>
      <c r="BG171" s="143">
        <f>IF(U171="zákl. přenesená",P171,0)</f>
        <v>0</v>
      </c>
      <c r="BH171" s="143">
        <f>IF(U171="sníž. přenesená",P171,0)</f>
        <v>0</v>
      </c>
      <c r="BI171" s="143">
        <f>IF(U171="nulová",P171,0)</f>
        <v>0</v>
      </c>
      <c r="BJ171" s="20" t="s">
        <v>84</v>
      </c>
      <c r="BK171" s="143">
        <f>ROUND(V171*K171,2)</f>
        <v>0</v>
      </c>
      <c r="BL171" s="20" t="s">
        <v>159</v>
      </c>
      <c r="BM171" s="20" t="s">
        <v>1399</v>
      </c>
    </row>
    <row r="172" spans="2:65" s="12" customFormat="1" ht="22.5" customHeight="1">
      <c r="B172" s="157"/>
      <c r="C172" s="186"/>
      <c r="D172" s="186"/>
      <c r="E172" s="158" t="s">
        <v>5</v>
      </c>
      <c r="F172" s="656" t="s">
        <v>1398</v>
      </c>
      <c r="G172" s="657"/>
      <c r="H172" s="657"/>
      <c r="I172" s="657"/>
      <c r="J172" s="186"/>
      <c r="K172" s="158" t="s">
        <v>5</v>
      </c>
      <c r="L172" s="186"/>
      <c r="M172" s="186"/>
      <c r="N172" s="186"/>
      <c r="O172" s="186"/>
      <c r="P172" s="186"/>
      <c r="Q172" s="186"/>
      <c r="R172" s="159"/>
      <c r="T172" s="160"/>
      <c r="U172" s="186"/>
      <c r="V172" s="186"/>
      <c r="W172" s="186"/>
      <c r="X172" s="186"/>
      <c r="Y172" s="186"/>
      <c r="Z172" s="186"/>
      <c r="AA172" s="186"/>
      <c r="AB172" s="186"/>
      <c r="AC172" s="186"/>
      <c r="AD172" s="161"/>
      <c r="AT172" s="162" t="s">
        <v>162</v>
      </c>
      <c r="AU172" s="162" t="s">
        <v>95</v>
      </c>
      <c r="AV172" s="12" t="s">
        <v>84</v>
      </c>
      <c r="AW172" s="12" t="s">
        <v>7</v>
      </c>
      <c r="AX172" s="12" t="s">
        <v>79</v>
      </c>
      <c r="AY172" s="162" t="s">
        <v>153</v>
      </c>
    </row>
    <row r="173" spans="2:65" s="10" customFormat="1" ht="22.5" customHeight="1">
      <c r="B173" s="144"/>
      <c r="C173" s="185"/>
      <c r="D173" s="185"/>
      <c r="E173" s="145" t="s">
        <v>5</v>
      </c>
      <c r="F173" s="658" t="s">
        <v>1397</v>
      </c>
      <c r="G173" s="659"/>
      <c r="H173" s="659"/>
      <c r="I173" s="659"/>
      <c r="J173" s="185"/>
      <c r="K173" s="146">
        <v>5.52</v>
      </c>
      <c r="L173" s="185"/>
      <c r="M173" s="185"/>
      <c r="N173" s="185"/>
      <c r="O173" s="185"/>
      <c r="P173" s="185"/>
      <c r="Q173" s="185"/>
      <c r="R173" s="147"/>
      <c r="T173" s="148"/>
      <c r="U173" s="185"/>
      <c r="V173" s="185"/>
      <c r="W173" s="185"/>
      <c r="X173" s="185"/>
      <c r="Y173" s="185"/>
      <c r="Z173" s="185"/>
      <c r="AA173" s="185"/>
      <c r="AB173" s="185"/>
      <c r="AC173" s="185"/>
      <c r="AD173" s="149"/>
      <c r="AT173" s="150" t="s">
        <v>162</v>
      </c>
      <c r="AU173" s="150" t="s">
        <v>95</v>
      </c>
      <c r="AV173" s="10" t="s">
        <v>95</v>
      </c>
      <c r="AW173" s="10" t="s">
        <v>7</v>
      </c>
      <c r="AX173" s="10" t="s">
        <v>79</v>
      </c>
      <c r="AY173" s="150" t="s">
        <v>153</v>
      </c>
    </row>
    <row r="174" spans="2:65" s="11" customFormat="1" ht="22.5" customHeight="1">
      <c r="B174" s="151"/>
      <c r="C174" s="184"/>
      <c r="D174" s="184"/>
      <c r="E174" s="191" t="s">
        <v>5</v>
      </c>
      <c r="F174" s="660" t="s">
        <v>163</v>
      </c>
      <c r="G174" s="661"/>
      <c r="H174" s="661"/>
      <c r="I174" s="661"/>
      <c r="J174" s="184"/>
      <c r="K174" s="152">
        <v>5.52</v>
      </c>
      <c r="L174" s="184"/>
      <c r="M174" s="184"/>
      <c r="N174" s="184"/>
      <c r="O174" s="184"/>
      <c r="P174" s="184"/>
      <c r="Q174" s="184"/>
      <c r="R174" s="153"/>
      <c r="T174" s="154"/>
      <c r="U174" s="184"/>
      <c r="V174" s="184"/>
      <c r="W174" s="184"/>
      <c r="X174" s="184"/>
      <c r="Y174" s="184"/>
      <c r="Z174" s="184"/>
      <c r="AA174" s="184"/>
      <c r="AB174" s="184"/>
      <c r="AC174" s="184"/>
      <c r="AD174" s="155"/>
      <c r="AT174" s="156" t="s">
        <v>162</v>
      </c>
      <c r="AU174" s="156" t="s">
        <v>95</v>
      </c>
      <c r="AV174" s="11" t="s">
        <v>159</v>
      </c>
      <c r="AW174" s="11" t="s">
        <v>7</v>
      </c>
      <c r="AX174" s="11" t="s">
        <v>84</v>
      </c>
      <c r="AY174" s="156" t="s">
        <v>153</v>
      </c>
    </row>
    <row r="175" spans="2:65" s="1" customFormat="1" ht="44.25" customHeight="1">
      <c r="B175" s="134"/>
      <c r="C175" s="135" t="s">
        <v>246</v>
      </c>
      <c r="D175" s="135" t="s">
        <v>155</v>
      </c>
      <c r="E175" s="136" t="s">
        <v>1396</v>
      </c>
      <c r="F175" s="654" t="s">
        <v>1395</v>
      </c>
      <c r="G175" s="654"/>
      <c r="H175" s="654"/>
      <c r="I175" s="654"/>
      <c r="J175" s="137" t="s">
        <v>158</v>
      </c>
      <c r="K175" s="138">
        <v>15.714</v>
      </c>
      <c r="L175" s="183"/>
      <c r="M175" s="655"/>
      <c r="N175" s="655"/>
      <c r="O175" s="655"/>
      <c r="P175" s="655">
        <f>ROUND(V175*K175,2)</f>
        <v>0</v>
      </c>
      <c r="Q175" s="655"/>
      <c r="R175" s="139"/>
      <c r="T175" s="140" t="s">
        <v>5</v>
      </c>
      <c r="U175" s="42" t="s">
        <v>42</v>
      </c>
      <c r="V175" s="178">
        <f>L175+M175</f>
        <v>0</v>
      </c>
      <c r="W175" s="178">
        <f>ROUND(L175*K175,2)</f>
        <v>0</v>
      </c>
      <c r="X175" s="178">
        <f>ROUND(M175*K175,2)</f>
        <v>0</v>
      </c>
      <c r="Y175" s="141">
        <v>7.1950000000000003</v>
      </c>
      <c r="Z175" s="141">
        <f>Y175*K175</f>
        <v>113.06223000000001</v>
      </c>
      <c r="AA175" s="141">
        <v>0</v>
      </c>
      <c r="AB175" s="141">
        <f>AA175*K175</f>
        <v>0</v>
      </c>
      <c r="AC175" s="141">
        <v>2.2000000000000002</v>
      </c>
      <c r="AD175" s="142">
        <f>AC175*K175</f>
        <v>34.570800000000006</v>
      </c>
      <c r="AR175" s="20" t="s">
        <v>159</v>
      </c>
      <c r="AT175" s="20" t="s">
        <v>155</v>
      </c>
      <c r="AU175" s="20" t="s">
        <v>95</v>
      </c>
      <c r="AY175" s="20" t="s">
        <v>153</v>
      </c>
      <c r="BE175" s="143">
        <f>IF(U175="základní",P175,0)</f>
        <v>0</v>
      </c>
      <c r="BF175" s="143">
        <f>IF(U175="snížená",P175,0)</f>
        <v>0</v>
      </c>
      <c r="BG175" s="143">
        <f>IF(U175="zákl. přenesená",P175,0)</f>
        <v>0</v>
      </c>
      <c r="BH175" s="143">
        <f>IF(U175="sníž. přenesená",P175,0)</f>
        <v>0</v>
      </c>
      <c r="BI175" s="143">
        <f>IF(U175="nulová",P175,0)</f>
        <v>0</v>
      </c>
      <c r="BJ175" s="20" t="s">
        <v>84</v>
      </c>
      <c r="BK175" s="143">
        <f>ROUND(V175*K175,2)</f>
        <v>0</v>
      </c>
      <c r="BL175" s="20" t="s">
        <v>159</v>
      </c>
      <c r="BM175" s="20" t="s">
        <v>1394</v>
      </c>
    </row>
    <row r="176" spans="2:65" s="12" customFormat="1" ht="22.5" customHeight="1">
      <c r="B176" s="157"/>
      <c r="C176" s="186"/>
      <c r="D176" s="186"/>
      <c r="E176" s="158" t="s">
        <v>5</v>
      </c>
      <c r="F176" s="656" t="s">
        <v>1389</v>
      </c>
      <c r="G176" s="657"/>
      <c r="H176" s="657"/>
      <c r="I176" s="657"/>
      <c r="J176" s="186"/>
      <c r="K176" s="158" t="s">
        <v>5</v>
      </c>
      <c r="L176" s="186"/>
      <c r="M176" s="186"/>
      <c r="N176" s="186"/>
      <c r="O176" s="186"/>
      <c r="P176" s="186"/>
      <c r="Q176" s="186"/>
      <c r="R176" s="159"/>
      <c r="T176" s="160"/>
      <c r="U176" s="186"/>
      <c r="V176" s="186"/>
      <c r="W176" s="186"/>
      <c r="X176" s="186"/>
      <c r="Y176" s="186"/>
      <c r="Z176" s="186"/>
      <c r="AA176" s="186"/>
      <c r="AB176" s="186"/>
      <c r="AC176" s="186"/>
      <c r="AD176" s="161"/>
      <c r="AT176" s="162" t="s">
        <v>162</v>
      </c>
      <c r="AU176" s="162" t="s">
        <v>95</v>
      </c>
      <c r="AV176" s="12" t="s">
        <v>84</v>
      </c>
      <c r="AW176" s="12" t="s">
        <v>7</v>
      </c>
      <c r="AX176" s="12" t="s">
        <v>79</v>
      </c>
      <c r="AY176" s="162" t="s">
        <v>153</v>
      </c>
    </row>
    <row r="177" spans="2:65" s="10" customFormat="1" ht="31.5" customHeight="1">
      <c r="B177" s="144"/>
      <c r="C177" s="185"/>
      <c r="D177" s="185"/>
      <c r="E177" s="145" t="s">
        <v>5</v>
      </c>
      <c r="F177" s="658" t="s">
        <v>1393</v>
      </c>
      <c r="G177" s="659"/>
      <c r="H177" s="659"/>
      <c r="I177" s="659"/>
      <c r="J177" s="185"/>
      <c r="K177" s="146">
        <v>15.714</v>
      </c>
      <c r="L177" s="185"/>
      <c r="M177" s="185"/>
      <c r="N177" s="185"/>
      <c r="O177" s="185"/>
      <c r="P177" s="185"/>
      <c r="Q177" s="185"/>
      <c r="R177" s="147"/>
      <c r="T177" s="148"/>
      <c r="U177" s="185"/>
      <c r="V177" s="185"/>
      <c r="W177" s="185"/>
      <c r="X177" s="185"/>
      <c r="Y177" s="185"/>
      <c r="Z177" s="185"/>
      <c r="AA177" s="185"/>
      <c r="AB177" s="185"/>
      <c r="AC177" s="185"/>
      <c r="AD177" s="149"/>
      <c r="AT177" s="150" t="s">
        <v>162</v>
      </c>
      <c r="AU177" s="150" t="s">
        <v>95</v>
      </c>
      <c r="AV177" s="10" t="s">
        <v>95</v>
      </c>
      <c r="AW177" s="10" t="s">
        <v>7</v>
      </c>
      <c r="AX177" s="10" t="s">
        <v>79</v>
      </c>
      <c r="AY177" s="150" t="s">
        <v>153</v>
      </c>
    </row>
    <row r="178" spans="2:65" s="11" customFormat="1" ht="22.5" customHeight="1">
      <c r="B178" s="151"/>
      <c r="C178" s="184"/>
      <c r="D178" s="184"/>
      <c r="E178" s="191" t="s">
        <v>5</v>
      </c>
      <c r="F178" s="660" t="s">
        <v>163</v>
      </c>
      <c r="G178" s="661"/>
      <c r="H178" s="661"/>
      <c r="I178" s="661"/>
      <c r="J178" s="184"/>
      <c r="K178" s="152">
        <v>15.714</v>
      </c>
      <c r="L178" s="184"/>
      <c r="M178" s="184"/>
      <c r="N178" s="184"/>
      <c r="O178" s="184"/>
      <c r="P178" s="184"/>
      <c r="Q178" s="184"/>
      <c r="R178" s="153"/>
      <c r="T178" s="154"/>
      <c r="U178" s="184"/>
      <c r="V178" s="184"/>
      <c r="W178" s="184"/>
      <c r="X178" s="184"/>
      <c r="Y178" s="184"/>
      <c r="Z178" s="184"/>
      <c r="AA178" s="184"/>
      <c r="AB178" s="184"/>
      <c r="AC178" s="184"/>
      <c r="AD178" s="155"/>
      <c r="AT178" s="156" t="s">
        <v>162</v>
      </c>
      <c r="AU178" s="156" t="s">
        <v>95</v>
      </c>
      <c r="AV178" s="11" t="s">
        <v>159</v>
      </c>
      <c r="AW178" s="11" t="s">
        <v>7</v>
      </c>
      <c r="AX178" s="11" t="s">
        <v>84</v>
      </c>
      <c r="AY178" s="156" t="s">
        <v>153</v>
      </c>
    </row>
    <row r="179" spans="2:65" s="1" customFormat="1" ht="31.5" customHeight="1">
      <c r="B179" s="134"/>
      <c r="C179" s="135" t="s">
        <v>207</v>
      </c>
      <c r="D179" s="135" t="s">
        <v>155</v>
      </c>
      <c r="E179" s="136" t="s">
        <v>1392</v>
      </c>
      <c r="F179" s="654" t="s">
        <v>1391</v>
      </c>
      <c r="G179" s="654"/>
      <c r="H179" s="654"/>
      <c r="I179" s="654"/>
      <c r="J179" s="137" t="s">
        <v>204</v>
      </c>
      <c r="K179" s="138">
        <v>157.13999999999999</v>
      </c>
      <c r="L179" s="183"/>
      <c r="M179" s="655"/>
      <c r="N179" s="655"/>
      <c r="O179" s="655"/>
      <c r="P179" s="655">
        <f>ROUND(V179*K179,2)</f>
        <v>0</v>
      </c>
      <c r="Q179" s="655"/>
      <c r="R179" s="139"/>
      <c r="T179" s="140" t="s">
        <v>5</v>
      </c>
      <c r="U179" s="42" t="s">
        <v>42</v>
      </c>
      <c r="V179" s="178">
        <f>L179+M179</f>
        <v>0</v>
      </c>
      <c r="W179" s="178">
        <f>ROUND(L179*K179,2)</f>
        <v>0</v>
      </c>
      <c r="X179" s="178">
        <f>ROUND(M179*K179,2)</f>
        <v>0</v>
      </c>
      <c r="Y179" s="141">
        <v>0.16200000000000001</v>
      </c>
      <c r="Z179" s="141">
        <f>Y179*K179</f>
        <v>25.456679999999999</v>
      </c>
      <c r="AA179" s="141">
        <v>0</v>
      </c>
      <c r="AB179" s="141">
        <f>AA179*K179</f>
        <v>0</v>
      </c>
      <c r="AC179" s="141">
        <v>3.5000000000000003E-2</v>
      </c>
      <c r="AD179" s="142">
        <f>AC179*K179</f>
        <v>5.4999000000000002</v>
      </c>
      <c r="AR179" s="20" t="s">
        <v>159</v>
      </c>
      <c r="AT179" s="20" t="s">
        <v>155</v>
      </c>
      <c r="AU179" s="20" t="s">
        <v>95</v>
      </c>
      <c r="AY179" s="20" t="s">
        <v>153</v>
      </c>
      <c r="BE179" s="143">
        <f>IF(U179="základní",P179,0)</f>
        <v>0</v>
      </c>
      <c r="BF179" s="143">
        <f>IF(U179="snížená",P179,0)</f>
        <v>0</v>
      </c>
      <c r="BG179" s="143">
        <f>IF(U179="zákl. přenesená",P179,0)</f>
        <v>0</v>
      </c>
      <c r="BH179" s="143">
        <f>IF(U179="sníž. přenesená",P179,0)</f>
        <v>0</v>
      </c>
      <c r="BI179" s="143">
        <f>IF(U179="nulová",P179,0)</f>
        <v>0</v>
      </c>
      <c r="BJ179" s="20" t="s">
        <v>84</v>
      </c>
      <c r="BK179" s="143">
        <f>ROUND(V179*K179,2)</f>
        <v>0</v>
      </c>
      <c r="BL179" s="20" t="s">
        <v>159</v>
      </c>
      <c r="BM179" s="20" t="s">
        <v>1390</v>
      </c>
    </row>
    <row r="180" spans="2:65" s="12" customFormat="1" ht="22.5" customHeight="1">
      <c r="B180" s="157"/>
      <c r="C180" s="186"/>
      <c r="D180" s="186"/>
      <c r="E180" s="158" t="s">
        <v>5</v>
      </c>
      <c r="F180" s="656" t="s">
        <v>1389</v>
      </c>
      <c r="G180" s="657"/>
      <c r="H180" s="657"/>
      <c r="I180" s="657"/>
      <c r="J180" s="186"/>
      <c r="K180" s="158" t="s">
        <v>5</v>
      </c>
      <c r="L180" s="186"/>
      <c r="M180" s="186"/>
      <c r="N180" s="186"/>
      <c r="O180" s="186"/>
      <c r="P180" s="186"/>
      <c r="Q180" s="186"/>
      <c r="R180" s="159"/>
      <c r="T180" s="160"/>
      <c r="U180" s="186"/>
      <c r="V180" s="186"/>
      <c r="W180" s="186"/>
      <c r="X180" s="186"/>
      <c r="Y180" s="186"/>
      <c r="Z180" s="186"/>
      <c r="AA180" s="186"/>
      <c r="AB180" s="186"/>
      <c r="AC180" s="186"/>
      <c r="AD180" s="161"/>
      <c r="AT180" s="162" t="s">
        <v>162</v>
      </c>
      <c r="AU180" s="162" t="s">
        <v>95</v>
      </c>
      <c r="AV180" s="12" t="s">
        <v>84</v>
      </c>
      <c r="AW180" s="12" t="s">
        <v>7</v>
      </c>
      <c r="AX180" s="12" t="s">
        <v>79</v>
      </c>
      <c r="AY180" s="162" t="s">
        <v>153</v>
      </c>
    </row>
    <row r="181" spans="2:65" s="10" customFormat="1" ht="31.5" customHeight="1">
      <c r="B181" s="144"/>
      <c r="C181" s="185"/>
      <c r="D181" s="185"/>
      <c r="E181" s="145" t="s">
        <v>5</v>
      </c>
      <c r="F181" s="658" t="s">
        <v>1388</v>
      </c>
      <c r="G181" s="659"/>
      <c r="H181" s="659"/>
      <c r="I181" s="659"/>
      <c r="J181" s="185"/>
      <c r="K181" s="146">
        <v>157.13999999999999</v>
      </c>
      <c r="L181" s="185"/>
      <c r="M181" s="185"/>
      <c r="N181" s="185"/>
      <c r="O181" s="185"/>
      <c r="P181" s="185"/>
      <c r="Q181" s="185"/>
      <c r="R181" s="147"/>
      <c r="T181" s="148"/>
      <c r="U181" s="185"/>
      <c r="V181" s="185"/>
      <c r="W181" s="185"/>
      <c r="X181" s="185"/>
      <c r="Y181" s="185"/>
      <c r="Z181" s="185"/>
      <c r="AA181" s="185"/>
      <c r="AB181" s="185"/>
      <c r="AC181" s="185"/>
      <c r="AD181" s="149"/>
      <c r="AT181" s="150" t="s">
        <v>162</v>
      </c>
      <c r="AU181" s="150" t="s">
        <v>95</v>
      </c>
      <c r="AV181" s="10" t="s">
        <v>95</v>
      </c>
      <c r="AW181" s="10" t="s">
        <v>7</v>
      </c>
      <c r="AX181" s="10" t="s">
        <v>79</v>
      </c>
      <c r="AY181" s="150" t="s">
        <v>153</v>
      </c>
    </row>
    <row r="182" spans="2:65" s="11" customFormat="1" ht="22.5" customHeight="1">
      <c r="B182" s="151"/>
      <c r="C182" s="184"/>
      <c r="D182" s="184"/>
      <c r="E182" s="191" t="s">
        <v>5</v>
      </c>
      <c r="F182" s="660" t="s">
        <v>163</v>
      </c>
      <c r="G182" s="661"/>
      <c r="H182" s="661"/>
      <c r="I182" s="661"/>
      <c r="J182" s="184"/>
      <c r="K182" s="152">
        <v>157.13999999999999</v>
      </c>
      <c r="L182" s="184"/>
      <c r="M182" s="184"/>
      <c r="N182" s="184"/>
      <c r="O182" s="184"/>
      <c r="P182" s="184"/>
      <c r="Q182" s="184"/>
      <c r="R182" s="153"/>
      <c r="T182" s="154"/>
      <c r="U182" s="184"/>
      <c r="V182" s="184"/>
      <c r="W182" s="184"/>
      <c r="X182" s="184"/>
      <c r="Y182" s="184"/>
      <c r="Z182" s="184"/>
      <c r="AA182" s="184"/>
      <c r="AB182" s="184"/>
      <c r="AC182" s="184"/>
      <c r="AD182" s="155"/>
      <c r="AT182" s="156" t="s">
        <v>162</v>
      </c>
      <c r="AU182" s="156" t="s">
        <v>95</v>
      </c>
      <c r="AV182" s="11" t="s">
        <v>159</v>
      </c>
      <c r="AW182" s="11" t="s">
        <v>7</v>
      </c>
      <c r="AX182" s="11" t="s">
        <v>84</v>
      </c>
      <c r="AY182" s="156" t="s">
        <v>153</v>
      </c>
    </row>
    <row r="183" spans="2:65" s="1" customFormat="1" ht="22.5" customHeight="1">
      <c r="B183" s="134"/>
      <c r="C183" s="135" t="s">
        <v>810</v>
      </c>
      <c r="D183" s="135" t="s">
        <v>155</v>
      </c>
      <c r="E183" s="136" t="s">
        <v>1387</v>
      </c>
      <c r="F183" s="654" t="s">
        <v>1386</v>
      </c>
      <c r="G183" s="654"/>
      <c r="H183" s="654"/>
      <c r="I183" s="654"/>
      <c r="J183" s="137" t="s">
        <v>158</v>
      </c>
      <c r="K183" s="138">
        <v>109.905</v>
      </c>
      <c r="L183" s="183"/>
      <c r="M183" s="655"/>
      <c r="N183" s="655"/>
      <c r="O183" s="655"/>
      <c r="P183" s="655">
        <f>ROUND(V183*K183,2)</f>
        <v>0</v>
      </c>
      <c r="Q183" s="655"/>
      <c r="R183" s="139"/>
      <c r="T183" s="140" t="s">
        <v>5</v>
      </c>
      <c r="U183" s="42" t="s">
        <v>42</v>
      </c>
      <c r="V183" s="178">
        <f>L183+M183</f>
        <v>0</v>
      </c>
      <c r="W183" s="178">
        <f>ROUND(L183*K183,2)</f>
        <v>0</v>
      </c>
      <c r="X183" s="178">
        <f>ROUND(M183*K183,2)</f>
        <v>0</v>
      </c>
      <c r="Y183" s="141">
        <v>1.1000000000000001</v>
      </c>
      <c r="Z183" s="141">
        <f>Y183*K183</f>
        <v>120.89550000000001</v>
      </c>
      <c r="AA183" s="141">
        <v>0</v>
      </c>
      <c r="AB183" s="141">
        <f>AA183*K183</f>
        <v>0</v>
      </c>
      <c r="AC183" s="141">
        <v>1.4</v>
      </c>
      <c r="AD183" s="142">
        <f>AC183*K183</f>
        <v>153.86699999999999</v>
      </c>
      <c r="AR183" s="20" t="s">
        <v>159</v>
      </c>
      <c r="AT183" s="20" t="s">
        <v>155</v>
      </c>
      <c r="AU183" s="20" t="s">
        <v>95</v>
      </c>
      <c r="AY183" s="20" t="s">
        <v>153</v>
      </c>
      <c r="BE183" s="143">
        <f>IF(U183="základní",P183,0)</f>
        <v>0</v>
      </c>
      <c r="BF183" s="143">
        <f>IF(U183="snížená",P183,0)</f>
        <v>0</v>
      </c>
      <c r="BG183" s="143">
        <f>IF(U183="zákl. přenesená",P183,0)</f>
        <v>0</v>
      </c>
      <c r="BH183" s="143">
        <f>IF(U183="sníž. přenesená",P183,0)</f>
        <v>0</v>
      </c>
      <c r="BI183" s="143">
        <f>IF(U183="nulová",P183,0)</f>
        <v>0</v>
      </c>
      <c r="BJ183" s="20" t="s">
        <v>84</v>
      </c>
      <c r="BK183" s="143">
        <f>ROUND(V183*K183,2)</f>
        <v>0</v>
      </c>
      <c r="BL183" s="20" t="s">
        <v>159</v>
      </c>
      <c r="BM183" s="20" t="s">
        <v>1385</v>
      </c>
    </row>
    <row r="184" spans="2:65" s="10" customFormat="1" ht="22.5" customHeight="1">
      <c r="B184" s="144"/>
      <c r="C184" s="185"/>
      <c r="D184" s="185"/>
      <c r="E184" s="145" t="s">
        <v>5</v>
      </c>
      <c r="F184" s="662" t="s">
        <v>1384</v>
      </c>
      <c r="G184" s="663"/>
      <c r="H184" s="663"/>
      <c r="I184" s="663"/>
      <c r="J184" s="185"/>
      <c r="K184" s="146">
        <v>109.905</v>
      </c>
      <c r="L184" s="185"/>
      <c r="M184" s="185"/>
      <c r="N184" s="185"/>
      <c r="O184" s="185"/>
      <c r="P184" s="185"/>
      <c r="Q184" s="185"/>
      <c r="R184" s="147"/>
      <c r="T184" s="148"/>
      <c r="U184" s="185"/>
      <c r="V184" s="185"/>
      <c r="W184" s="185"/>
      <c r="X184" s="185"/>
      <c r="Y184" s="185"/>
      <c r="Z184" s="185"/>
      <c r="AA184" s="185"/>
      <c r="AB184" s="185"/>
      <c r="AC184" s="185"/>
      <c r="AD184" s="149"/>
      <c r="AT184" s="150" t="s">
        <v>162</v>
      </c>
      <c r="AU184" s="150" t="s">
        <v>95</v>
      </c>
      <c r="AV184" s="10" t="s">
        <v>95</v>
      </c>
      <c r="AW184" s="10" t="s">
        <v>7</v>
      </c>
      <c r="AX184" s="10" t="s">
        <v>79</v>
      </c>
      <c r="AY184" s="150" t="s">
        <v>153</v>
      </c>
    </row>
    <row r="185" spans="2:65" s="11" customFormat="1" ht="22.5" customHeight="1">
      <c r="B185" s="151"/>
      <c r="C185" s="184"/>
      <c r="D185" s="184"/>
      <c r="E185" s="191" t="s">
        <v>5</v>
      </c>
      <c r="F185" s="660" t="s">
        <v>163</v>
      </c>
      <c r="G185" s="661"/>
      <c r="H185" s="661"/>
      <c r="I185" s="661"/>
      <c r="J185" s="184"/>
      <c r="K185" s="152">
        <v>109.905</v>
      </c>
      <c r="L185" s="184"/>
      <c r="M185" s="184"/>
      <c r="N185" s="184"/>
      <c r="O185" s="184"/>
      <c r="P185" s="184"/>
      <c r="Q185" s="184"/>
      <c r="R185" s="153"/>
      <c r="T185" s="154"/>
      <c r="U185" s="184"/>
      <c r="V185" s="184"/>
      <c r="W185" s="184"/>
      <c r="X185" s="184"/>
      <c r="Y185" s="184"/>
      <c r="Z185" s="184"/>
      <c r="AA185" s="184"/>
      <c r="AB185" s="184"/>
      <c r="AC185" s="184"/>
      <c r="AD185" s="155"/>
      <c r="AT185" s="156" t="s">
        <v>162</v>
      </c>
      <c r="AU185" s="156" t="s">
        <v>95</v>
      </c>
      <c r="AV185" s="11" t="s">
        <v>159</v>
      </c>
      <c r="AW185" s="11" t="s">
        <v>7</v>
      </c>
      <c r="AX185" s="11" t="s">
        <v>84</v>
      </c>
      <c r="AY185" s="156" t="s">
        <v>153</v>
      </c>
    </row>
    <row r="186" spans="2:65" s="1" customFormat="1" ht="31.5" customHeight="1">
      <c r="B186" s="134"/>
      <c r="C186" s="135" t="s">
        <v>831</v>
      </c>
      <c r="D186" s="135" t="s">
        <v>155</v>
      </c>
      <c r="E186" s="136" t="s">
        <v>1383</v>
      </c>
      <c r="F186" s="654" t="s">
        <v>1382</v>
      </c>
      <c r="G186" s="654"/>
      <c r="H186" s="654"/>
      <c r="I186" s="654"/>
      <c r="J186" s="137" t="s">
        <v>379</v>
      </c>
      <c r="K186" s="138">
        <v>3</v>
      </c>
      <c r="L186" s="183"/>
      <c r="M186" s="655"/>
      <c r="N186" s="655"/>
      <c r="O186" s="655"/>
      <c r="P186" s="655">
        <f>ROUND(V186*K186,2)</f>
        <v>0</v>
      </c>
      <c r="Q186" s="655"/>
      <c r="R186" s="139"/>
      <c r="T186" s="140" t="s">
        <v>5</v>
      </c>
      <c r="U186" s="42" t="s">
        <v>42</v>
      </c>
      <c r="V186" s="178">
        <f>L186+M186</f>
        <v>0</v>
      </c>
      <c r="W186" s="178">
        <f>ROUND(L186*K186,2)</f>
        <v>0</v>
      </c>
      <c r="X186" s="178">
        <f>ROUND(M186*K186,2)</f>
        <v>0</v>
      </c>
      <c r="Y186" s="141">
        <v>0.28699999999999998</v>
      </c>
      <c r="Z186" s="141">
        <f>Y186*K186</f>
        <v>0.86099999999999999</v>
      </c>
      <c r="AA186" s="141">
        <v>0</v>
      </c>
      <c r="AB186" s="141">
        <f>AA186*K186</f>
        <v>0</v>
      </c>
      <c r="AC186" s="141">
        <v>0.2</v>
      </c>
      <c r="AD186" s="142">
        <f>AC186*K186</f>
        <v>0.60000000000000009</v>
      </c>
      <c r="AR186" s="20" t="s">
        <v>159</v>
      </c>
      <c r="AT186" s="20" t="s">
        <v>155</v>
      </c>
      <c r="AU186" s="20" t="s">
        <v>95</v>
      </c>
      <c r="AY186" s="20" t="s">
        <v>153</v>
      </c>
      <c r="BE186" s="143">
        <f>IF(U186="základní",P186,0)</f>
        <v>0</v>
      </c>
      <c r="BF186" s="143">
        <f>IF(U186="snížená",P186,0)</f>
        <v>0</v>
      </c>
      <c r="BG186" s="143">
        <f>IF(U186="zákl. přenesená",P186,0)</f>
        <v>0</v>
      </c>
      <c r="BH186" s="143">
        <f>IF(U186="sníž. přenesená",P186,0)</f>
        <v>0</v>
      </c>
      <c r="BI186" s="143">
        <f>IF(U186="nulová",P186,0)</f>
        <v>0</v>
      </c>
      <c r="BJ186" s="20" t="s">
        <v>84</v>
      </c>
      <c r="BK186" s="143">
        <f>ROUND(V186*K186,2)</f>
        <v>0</v>
      </c>
      <c r="BL186" s="20" t="s">
        <v>159</v>
      </c>
      <c r="BM186" s="20" t="s">
        <v>1381</v>
      </c>
    </row>
    <row r="187" spans="2:65" s="10" customFormat="1" ht="22.5" customHeight="1">
      <c r="B187" s="144"/>
      <c r="C187" s="185"/>
      <c r="D187" s="185"/>
      <c r="E187" s="145" t="s">
        <v>5</v>
      </c>
      <c r="F187" s="662" t="s">
        <v>1380</v>
      </c>
      <c r="G187" s="663"/>
      <c r="H187" s="663"/>
      <c r="I187" s="663"/>
      <c r="J187" s="185"/>
      <c r="K187" s="146">
        <v>3</v>
      </c>
      <c r="L187" s="185"/>
      <c r="M187" s="185"/>
      <c r="N187" s="185"/>
      <c r="O187" s="185"/>
      <c r="P187" s="185"/>
      <c r="Q187" s="185"/>
      <c r="R187" s="147"/>
      <c r="T187" s="148"/>
      <c r="U187" s="185"/>
      <c r="V187" s="185"/>
      <c r="W187" s="185"/>
      <c r="X187" s="185"/>
      <c r="Y187" s="185"/>
      <c r="Z187" s="185"/>
      <c r="AA187" s="185"/>
      <c r="AB187" s="185"/>
      <c r="AC187" s="185"/>
      <c r="AD187" s="149"/>
      <c r="AT187" s="150" t="s">
        <v>162</v>
      </c>
      <c r="AU187" s="150" t="s">
        <v>95</v>
      </c>
      <c r="AV187" s="10" t="s">
        <v>95</v>
      </c>
      <c r="AW187" s="10" t="s">
        <v>7</v>
      </c>
      <c r="AX187" s="10" t="s">
        <v>79</v>
      </c>
      <c r="AY187" s="150" t="s">
        <v>153</v>
      </c>
    </row>
    <row r="188" spans="2:65" s="11" customFormat="1" ht="22.5" customHeight="1">
      <c r="B188" s="151"/>
      <c r="C188" s="184"/>
      <c r="D188" s="184"/>
      <c r="E188" s="191" t="s">
        <v>5</v>
      </c>
      <c r="F188" s="660" t="s">
        <v>163</v>
      </c>
      <c r="G188" s="661"/>
      <c r="H188" s="661"/>
      <c r="I188" s="661"/>
      <c r="J188" s="184"/>
      <c r="K188" s="152">
        <v>3</v>
      </c>
      <c r="L188" s="184"/>
      <c r="M188" s="184"/>
      <c r="N188" s="184"/>
      <c r="O188" s="184"/>
      <c r="P188" s="184"/>
      <c r="Q188" s="184"/>
      <c r="R188" s="153"/>
      <c r="T188" s="154"/>
      <c r="U188" s="184"/>
      <c r="V188" s="184"/>
      <c r="W188" s="184"/>
      <c r="X188" s="184"/>
      <c r="Y188" s="184"/>
      <c r="Z188" s="184"/>
      <c r="AA188" s="184"/>
      <c r="AB188" s="184"/>
      <c r="AC188" s="184"/>
      <c r="AD188" s="155"/>
      <c r="AT188" s="156" t="s">
        <v>162</v>
      </c>
      <c r="AU188" s="156" t="s">
        <v>95</v>
      </c>
      <c r="AV188" s="11" t="s">
        <v>159</v>
      </c>
      <c r="AW188" s="11" t="s">
        <v>7</v>
      </c>
      <c r="AX188" s="11" t="s">
        <v>84</v>
      </c>
      <c r="AY188" s="156" t="s">
        <v>153</v>
      </c>
    </row>
    <row r="189" spans="2:65" s="1" customFormat="1" ht="31.5" customHeight="1">
      <c r="B189" s="134"/>
      <c r="C189" s="135" t="s">
        <v>818</v>
      </c>
      <c r="D189" s="135" t="s">
        <v>155</v>
      </c>
      <c r="E189" s="136" t="s">
        <v>1379</v>
      </c>
      <c r="F189" s="654" t="s">
        <v>1378</v>
      </c>
      <c r="G189" s="654"/>
      <c r="H189" s="654"/>
      <c r="I189" s="654"/>
      <c r="J189" s="137" t="s">
        <v>204</v>
      </c>
      <c r="K189" s="138">
        <v>25.2</v>
      </c>
      <c r="L189" s="183"/>
      <c r="M189" s="655"/>
      <c r="N189" s="655"/>
      <c r="O189" s="655"/>
      <c r="P189" s="655">
        <f>ROUND(V189*K189,2)</f>
        <v>0</v>
      </c>
      <c r="Q189" s="655"/>
      <c r="R189" s="139"/>
      <c r="T189" s="140" t="s">
        <v>5</v>
      </c>
      <c r="U189" s="42" t="s">
        <v>42</v>
      </c>
      <c r="V189" s="178">
        <f>L189+M189</f>
        <v>0</v>
      </c>
      <c r="W189" s="178">
        <f>ROUND(L189*K189,2)</f>
        <v>0</v>
      </c>
      <c r="X189" s="178">
        <f>ROUND(M189*K189,2)</f>
        <v>0</v>
      </c>
      <c r="Y189" s="141">
        <v>0.47099999999999997</v>
      </c>
      <c r="Z189" s="141">
        <f>Y189*K189</f>
        <v>11.869199999999999</v>
      </c>
      <c r="AA189" s="141">
        <v>0</v>
      </c>
      <c r="AB189" s="141">
        <f>AA189*K189</f>
        <v>0</v>
      </c>
      <c r="AC189" s="141">
        <v>3.7999999999999999E-2</v>
      </c>
      <c r="AD189" s="142">
        <f>AC189*K189</f>
        <v>0.9575999999999999</v>
      </c>
      <c r="AR189" s="20" t="s">
        <v>159</v>
      </c>
      <c r="AT189" s="20" t="s">
        <v>155</v>
      </c>
      <c r="AU189" s="20" t="s">
        <v>95</v>
      </c>
      <c r="AY189" s="20" t="s">
        <v>153</v>
      </c>
      <c r="BE189" s="143">
        <f>IF(U189="základní",P189,0)</f>
        <v>0</v>
      </c>
      <c r="BF189" s="143">
        <f>IF(U189="snížená",P189,0)</f>
        <v>0</v>
      </c>
      <c r="BG189" s="143">
        <f>IF(U189="zákl. přenesená",P189,0)</f>
        <v>0</v>
      </c>
      <c r="BH189" s="143">
        <f>IF(U189="sníž. přenesená",P189,0)</f>
        <v>0</v>
      </c>
      <c r="BI189" s="143">
        <f>IF(U189="nulová",P189,0)</f>
        <v>0</v>
      </c>
      <c r="BJ189" s="20" t="s">
        <v>84</v>
      </c>
      <c r="BK189" s="143">
        <f>ROUND(V189*K189,2)</f>
        <v>0</v>
      </c>
      <c r="BL189" s="20" t="s">
        <v>159</v>
      </c>
      <c r="BM189" s="20" t="s">
        <v>1377</v>
      </c>
    </row>
    <row r="190" spans="2:65" s="10" customFormat="1" ht="22.5" customHeight="1">
      <c r="B190" s="144"/>
      <c r="C190" s="185"/>
      <c r="D190" s="185"/>
      <c r="E190" s="145" t="s">
        <v>5</v>
      </c>
      <c r="F190" s="662" t="s">
        <v>1376</v>
      </c>
      <c r="G190" s="663"/>
      <c r="H190" s="663"/>
      <c r="I190" s="663"/>
      <c r="J190" s="185"/>
      <c r="K190" s="146">
        <v>25.2</v>
      </c>
      <c r="L190" s="185"/>
      <c r="M190" s="185"/>
      <c r="N190" s="185"/>
      <c r="O190" s="185"/>
      <c r="P190" s="185"/>
      <c r="Q190" s="185"/>
      <c r="R190" s="147"/>
      <c r="T190" s="148"/>
      <c r="U190" s="185"/>
      <c r="V190" s="185"/>
      <c r="W190" s="185"/>
      <c r="X190" s="185"/>
      <c r="Y190" s="185"/>
      <c r="Z190" s="185"/>
      <c r="AA190" s="185"/>
      <c r="AB190" s="185"/>
      <c r="AC190" s="185"/>
      <c r="AD190" s="149"/>
      <c r="AT190" s="150" t="s">
        <v>162</v>
      </c>
      <c r="AU190" s="150" t="s">
        <v>95</v>
      </c>
      <c r="AV190" s="10" t="s">
        <v>95</v>
      </c>
      <c r="AW190" s="10" t="s">
        <v>7</v>
      </c>
      <c r="AX190" s="10" t="s">
        <v>79</v>
      </c>
      <c r="AY190" s="150" t="s">
        <v>153</v>
      </c>
    </row>
    <row r="191" spans="2:65" s="11" customFormat="1" ht="22.5" customHeight="1">
      <c r="B191" s="151"/>
      <c r="C191" s="184"/>
      <c r="D191" s="184"/>
      <c r="E191" s="191" t="s">
        <v>5</v>
      </c>
      <c r="F191" s="660" t="s">
        <v>163</v>
      </c>
      <c r="G191" s="661"/>
      <c r="H191" s="661"/>
      <c r="I191" s="661"/>
      <c r="J191" s="184"/>
      <c r="K191" s="152">
        <v>25.2</v>
      </c>
      <c r="L191" s="184"/>
      <c r="M191" s="184"/>
      <c r="N191" s="184"/>
      <c r="O191" s="184"/>
      <c r="P191" s="184"/>
      <c r="Q191" s="184"/>
      <c r="R191" s="153"/>
      <c r="T191" s="154"/>
      <c r="U191" s="184"/>
      <c r="V191" s="184"/>
      <c r="W191" s="184"/>
      <c r="X191" s="184"/>
      <c r="Y191" s="184"/>
      <c r="Z191" s="184"/>
      <c r="AA191" s="184"/>
      <c r="AB191" s="184"/>
      <c r="AC191" s="184"/>
      <c r="AD191" s="155"/>
      <c r="AT191" s="156" t="s">
        <v>162</v>
      </c>
      <c r="AU191" s="156" t="s">
        <v>95</v>
      </c>
      <c r="AV191" s="11" t="s">
        <v>159</v>
      </c>
      <c r="AW191" s="11" t="s">
        <v>7</v>
      </c>
      <c r="AX191" s="11" t="s">
        <v>84</v>
      </c>
      <c r="AY191" s="156" t="s">
        <v>153</v>
      </c>
    </row>
    <row r="192" spans="2:65" s="1" customFormat="1" ht="22.5" customHeight="1">
      <c r="B192" s="134"/>
      <c r="C192" s="135" t="s">
        <v>180</v>
      </c>
      <c r="D192" s="135" t="s">
        <v>155</v>
      </c>
      <c r="E192" s="136" t="s">
        <v>1375</v>
      </c>
      <c r="F192" s="654" t="s">
        <v>1374</v>
      </c>
      <c r="G192" s="654"/>
      <c r="H192" s="654"/>
      <c r="I192" s="654"/>
      <c r="J192" s="137" t="s">
        <v>204</v>
      </c>
      <c r="K192" s="138">
        <v>22.018000000000001</v>
      </c>
      <c r="L192" s="183"/>
      <c r="M192" s="655"/>
      <c r="N192" s="655"/>
      <c r="O192" s="655"/>
      <c r="P192" s="655">
        <f>ROUND(V192*K192,2)</f>
        <v>0</v>
      </c>
      <c r="Q192" s="655"/>
      <c r="R192" s="139"/>
      <c r="T192" s="140" t="s">
        <v>5</v>
      </c>
      <c r="U192" s="42" t="s">
        <v>42</v>
      </c>
      <c r="V192" s="178">
        <f>L192+M192</f>
        <v>0</v>
      </c>
      <c r="W192" s="178">
        <f>ROUND(L192*K192,2)</f>
        <v>0</v>
      </c>
      <c r="X192" s="178">
        <f>ROUND(M192*K192,2)</f>
        <v>0</v>
      </c>
      <c r="Y192" s="141">
        <v>0.93899999999999995</v>
      </c>
      <c r="Z192" s="141">
        <f>Y192*K192</f>
        <v>20.674901999999999</v>
      </c>
      <c r="AA192" s="141">
        <v>0</v>
      </c>
      <c r="AB192" s="141">
        <f>AA192*K192</f>
        <v>0</v>
      </c>
      <c r="AC192" s="141">
        <v>7.5999999999999998E-2</v>
      </c>
      <c r="AD192" s="142">
        <f>AC192*K192</f>
        <v>1.673368</v>
      </c>
      <c r="AR192" s="20" t="s">
        <v>159</v>
      </c>
      <c r="AT192" s="20" t="s">
        <v>155</v>
      </c>
      <c r="AU192" s="20" t="s">
        <v>95</v>
      </c>
      <c r="AY192" s="20" t="s">
        <v>153</v>
      </c>
      <c r="BE192" s="143">
        <f>IF(U192="základní",P192,0)</f>
        <v>0</v>
      </c>
      <c r="BF192" s="143">
        <f>IF(U192="snížená",P192,0)</f>
        <v>0</v>
      </c>
      <c r="BG192" s="143">
        <f>IF(U192="zákl. přenesená",P192,0)</f>
        <v>0</v>
      </c>
      <c r="BH192" s="143">
        <f>IF(U192="sníž. přenesená",P192,0)</f>
        <v>0</v>
      </c>
      <c r="BI192" s="143">
        <f>IF(U192="nulová",P192,0)</f>
        <v>0</v>
      </c>
      <c r="BJ192" s="20" t="s">
        <v>84</v>
      </c>
      <c r="BK192" s="143">
        <f>ROUND(V192*K192,2)</f>
        <v>0</v>
      </c>
      <c r="BL192" s="20" t="s">
        <v>159</v>
      </c>
      <c r="BM192" s="20" t="s">
        <v>1373</v>
      </c>
    </row>
    <row r="193" spans="2:65" s="12" customFormat="1" ht="22.5" customHeight="1">
      <c r="B193" s="157"/>
      <c r="C193" s="186"/>
      <c r="D193" s="186"/>
      <c r="E193" s="158" t="s">
        <v>5</v>
      </c>
      <c r="F193" s="656" t="s">
        <v>1372</v>
      </c>
      <c r="G193" s="657"/>
      <c r="H193" s="657"/>
      <c r="I193" s="657"/>
      <c r="J193" s="186"/>
      <c r="K193" s="158" t="s">
        <v>5</v>
      </c>
      <c r="L193" s="186"/>
      <c r="M193" s="186"/>
      <c r="N193" s="186"/>
      <c r="O193" s="186"/>
      <c r="P193" s="186"/>
      <c r="Q193" s="186"/>
      <c r="R193" s="159"/>
      <c r="T193" s="160"/>
      <c r="U193" s="186"/>
      <c r="V193" s="186"/>
      <c r="W193" s="186"/>
      <c r="X193" s="186"/>
      <c r="Y193" s="186"/>
      <c r="Z193" s="186"/>
      <c r="AA193" s="186"/>
      <c r="AB193" s="186"/>
      <c r="AC193" s="186"/>
      <c r="AD193" s="161"/>
      <c r="AT193" s="162" t="s">
        <v>162</v>
      </c>
      <c r="AU193" s="162" t="s">
        <v>95</v>
      </c>
      <c r="AV193" s="12" t="s">
        <v>84</v>
      </c>
      <c r="AW193" s="12" t="s">
        <v>7</v>
      </c>
      <c r="AX193" s="12" t="s">
        <v>79</v>
      </c>
      <c r="AY193" s="162" t="s">
        <v>153</v>
      </c>
    </row>
    <row r="194" spans="2:65" s="10" customFormat="1" ht="22.5" customHeight="1">
      <c r="B194" s="144"/>
      <c r="C194" s="185"/>
      <c r="D194" s="185"/>
      <c r="E194" s="145" t="s">
        <v>5</v>
      </c>
      <c r="F194" s="658" t="s">
        <v>1371</v>
      </c>
      <c r="G194" s="659"/>
      <c r="H194" s="659"/>
      <c r="I194" s="659"/>
      <c r="J194" s="185"/>
      <c r="K194" s="146">
        <v>22.018000000000001</v>
      </c>
      <c r="L194" s="185"/>
      <c r="M194" s="185"/>
      <c r="N194" s="185"/>
      <c r="O194" s="185"/>
      <c r="P194" s="185"/>
      <c r="Q194" s="185"/>
      <c r="R194" s="147"/>
      <c r="T194" s="148"/>
      <c r="U194" s="185"/>
      <c r="V194" s="185"/>
      <c r="W194" s="185"/>
      <c r="X194" s="185"/>
      <c r="Y194" s="185"/>
      <c r="Z194" s="185"/>
      <c r="AA194" s="185"/>
      <c r="AB194" s="185"/>
      <c r="AC194" s="185"/>
      <c r="AD194" s="149"/>
      <c r="AT194" s="150" t="s">
        <v>162</v>
      </c>
      <c r="AU194" s="150" t="s">
        <v>95</v>
      </c>
      <c r="AV194" s="10" t="s">
        <v>95</v>
      </c>
      <c r="AW194" s="10" t="s">
        <v>7</v>
      </c>
      <c r="AX194" s="10" t="s">
        <v>79</v>
      </c>
      <c r="AY194" s="150" t="s">
        <v>153</v>
      </c>
    </row>
    <row r="195" spans="2:65" s="11" customFormat="1" ht="22.5" customHeight="1">
      <c r="B195" s="151"/>
      <c r="C195" s="184"/>
      <c r="D195" s="184"/>
      <c r="E195" s="191" t="s">
        <v>5</v>
      </c>
      <c r="F195" s="660" t="s">
        <v>163</v>
      </c>
      <c r="G195" s="661"/>
      <c r="H195" s="661"/>
      <c r="I195" s="661"/>
      <c r="J195" s="184"/>
      <c r="K195" s="152">
        <v>22.018000000000001</v>
      </c>
      <c r="L195" s="184"/>
      <c r="M195" s="184"/>
      <c r="N195" s="184"/>
      <c r="O195" s="184"/>
      <c r="P195" s="184"/>
      <c r="Q195" s="184"/>
      <c r="R195" s="153"/>
      <c r="T195" s="154"/>
      <c r="U195" s="184"/>
      <c r="V195" s="184"/>
      <c r="W195" s="184"/>
      <c r="X195" s="184"/>
      <c r="Y195" s="184"/>
      <c r="Z195" s="184"/>
      <c r="AA195" s="184"/>
      <c r="AB195" s="184"/>
      <c r="AC195" s="184"/>
      <c r="AD195" s="155"/>
      <c r="AT195" s="156" t="s">
        <v>162</v>
      </c>
      <c r="AU195" s="156" t="s">
        <v>95</v>
      </c>
      <c r="AV195" s="11" t="s">
        <v>159</v>
      </c>
      <c r="AW195" s="11" t="s">
        <v>7</v>
      </c>
      <c r="AX195" s="11" t="s">
        <v>84</v>
      </c>
      <c r="AY195" s="156" t="s">
        <v>153</v>
      </c>
    </row>
    <row r="196" spans="2:65" s="1" customFormat="1" ht="31.5" customHeight="1">
      <c r="B196" s="134"/>
      <c r="C196" s="135" t="s">
        <v>311</v>
      </c>
      <c r="D196" s="135" t="s">
        <v>155</v>
      </c>
      <c r="E196" s="136" t="s">
        <v>570</v>
      </c>
      <c r="F196" s="654" t="s">
        <v>1370</v>
      </c>
      <c r="G196" s="654"/>
      <c r="H196" s="654"/>
      <c r="I196" s="654"/>
      <c r="J196" s="137" t="s">
        <v>554</v>
      </c>
      <c r="K196" s="138">
        <v>1</v>
      </c>
      <c r="L196" s="183"/>
      <c r="M196" s="655"/>
      <c r="N196" s="655"/>
      <c r="O196" s="655"/>
      <c r="P196" s="655">
        <f>ROUND(V196*K196,2)</f>
        <v>0</v>
      </c>
      <c r="Q196" s="655"/>
      <c r="R196" s="139"/>
      <c r="T196" s="140" t="s">
        <v>5</v>
      </c>
      <c r="U196" s="42" t="s">
        <v>42</v>
      </c>
      <c r="V196" s="178">
        <f>L196+M196</f>
        <v>0</v>
      </c>
      <c r="W196" s="178">
        <f>ROUND(L196*K196,2)</f>
        <v>0</v>
      </c>
      <c r="X196" s="178">
        <f>ROUND(M196*K196,2)</f>
        <v>0</v>
      </c>
      <c r="Y196" s="141">
        <v>0</v>
      </c>
      <c r="Z196" s="141">
        <f>Y196*K196</f>
        <v>0</v>
      </c>
      <c r="AA196" s="141">
        <v>0</v>
      </c>
      <c r="AB196" s="141">
        <f>AA196*K196</f>
        <v>0</v>
      </c>
      <c r="AC196" s="141">
        <v>0.1</v>
      </c>
      <c r="AD196" s="142">
        <f>AC196*K196</f>
        <v>0.1</v>
      </c>
      <c r="AR196" s="20" t="s">
        <v>159</v>
      </c>
      <c r="AT196" s="20" t="s">
        <v>155</v>
      </c>
      <c r="AU196" s="20" t="s">
        <v>95</v>
      </c>
      <c r="AY196" s="20" t="s">
        <v>153</v>
      </c>
      <c r="BE196" s="143">
        <f>IF(U196="základní",P196,0)</f>
        <v>0</v>
      </c>
      <c r="BF196" s="143">
        <f>IF(U196="snížená",P196,0)</f>
        <v>0</v>
      </c>
      <c r="BG196" s="143">
        <f>IF(U196="zákl. přenesená",P196,0)</f>
        <v>0</v>
      </c>
      <c r="BH196" s="143">
        <f>IF(U196="sníž. přenesená",P196,0)</f>
        <v>0</v>
      </c>
      <c r="BI196" s="143">
        <f>IF(U196="nulová",P196,0)</f>
        <v>0</v>
      </c>
      <c r="BJ196" s="20" t="s">
        <v>84</v>
      </c>
      <c r="BK196" s="143">
        <f>ROUND(V196*K196,2)</f>
        <v>0</v>
      </c>
      <c r="BL196" s="20" t="s">
        <v>159</v>
      </c>
      <c r="BM196" s="20" t="s">
        <v>1369</v>
      </c>
    </row>
    <row r="197" spans="2:65" s="1" customFormat="1" ht="69.75" customHeight="1">
      <c r="B197" s="134"/>
      <c r="C197" s="135" t="s">
        <v>856</v>
      </c>
      <c r="D197" s="135" t="s">
        <v>155</v>
      </c>
      <c r="E197" s="136" t="s">
        <v>574</v>
      </c>
      <c r="F197" s="654" t="s">
        <v>1368</v>
      </c>
      <c r="G197" s="654"/>
      <c r="H197" s="654"/>
      <c r="I197" s="654"/>
      <c r="J197" s="137" t="s">
        <v>554</v>
      </c>
      <c r="K197" s="138">
        <v>1</v>
      </c>
      <c r="L197" s="183"/>
      <c r="M197" s="655"/>
      <c r="N197" s="655"/>
      <c r="O197" s="655"/>
      <c r="P197" s="655">
        <f>ROUND(V197*K197,2)</f>
        <v>0</v>
      </c>
      <c r="Q197" s="655"/>
      <c r="R197" s="139"/>
      <c r="T197" s="140" t="s">
        <v>5</v>
      </c>
      <c r="U197" s="42" t="s">
        <v>42</v>
      </c>
      <c r="V197" s="178">
        <f>L197+M197</f>
        <v>0</v>
      </c>
      <c r="W197" s="178">
        <f>ROUND(L197*K197,2)</f>
        <v>0</v>
      </c>
      <c r="X197" s="178">
        <f>ROUND(M197*K197,2)</f>
        <v>0</v>
      </c>
      <c r="Y197" s="141">
        <v>0</v>
      </c>
      <c r="Z197" s="141">
        <f>Y197*K197</f>
        <v>0</v>
      </c>
      <c r="AA197" s="141">
        <v>0</v>
      </c>
      <c r="AB197" s="141">
        <f>AA197*K197</f>
        <v>0</v>
      </c>
      <c r="AC197" s="141">
        <v>0</v>
      </c>
      <c r="AD197" s="142">
        <f>AC197*K197</f>
        <v>0</v>
      </c>
      <c r="AR197" s="20" t="s">
        <v>159</v>
      </c>
      <c r="AT197" s="20" t="s">
        <v>155</v>
      </c>
      <c r="AU197" s="20" t="s">
        <v>95</v>
      </c>
      <c r="AY197" s="20" t="s">
        <v>153</v>
      </c>
      <c r="BE197" s="143">
        <f>IF(U197="základní",P197,0)</f>
        <v>0</v>
      </c>
      <c r="BF197" s="143">
        <f>IF(U197="snížená",P197,0)</f>
        <v>0</v>
      </c>
      <c r="BG197" s="143">
        <f>IF(U197="zákl. přenesená",P197,0)</f>
        <v>0</v>
      </c>
      <c r="BH197" s="143">
        <f>IF(U197="sníž. přenesená",P197,0)</f>
        <v>0</v>
      </c>
      <c r="BI197" s="143">
        <f>IF(U197="nulová",P197,0)</f>
        <v>0</v>
      </c>
      <c r="BJ197" s="20" t="s">
        <v>84</v>
      </c>
      <c r="BK197" s="143">
        <f>ROUND(V197*K197,2)</f>
        <v>0</v>
      </c>
      <c r="BL197" s="20" t="s">
        <v>159</v>
      </c>
      <c r="BM197" s="20" t="s">
        <v>1367</v>
      </c>
    </row>
    <row r="198" spans="2:65" s="1" customFormat="1" ht="31.5" customHeight="1">
      <c r="B198" s="134"/>
      <c r="C198" s="135" t="s">
        <v>739</v>
      </c>
      <c r="D198" s="135" t="s">
        <v>155</v>
      </c>
      <c r="E198" s="136" t="s">
        <v>578</v>
      </c>
      <c r="F198" s="654" t="s">
        <v>1366</v>
      </c>
      <c r="G198" s="654"/>
      <c r="H198" s="654"/>
      <c r="I198" s="654"/>
      <c r="J198" s="137" t="s">
        <v>554</v>
      </c>
      <c r="K198" s="138">
        <v>1</v>
      </c>
      <c r="L198" s="183"/>
      <c r="M198" s="655"/>
      <c r="N198" s="655"/>
      <c r="O198" s="655"/>
      <c r="P198" s="655">
        <f>ROUND(V198*K198,2)</f>
        <v>0</v>
      </c>
      <c r="Q198" s="655"/>
      <c r="R198" s="139"/>
      <c r="T198" s="140" t="s">
        <v>5</v>
      </c>
      <c r="U198" s="42" t="s">
        <v>42</v>
      </c>
      <c r="V198" s="178">
        <f>L198+M198</f>
        <v>0</v>
      </c>
      <c r="W198" s="178">
        <f>ROUND(L198*K198,2)</f>
        <v>0</v>
      </c>
      <c r="X198" s="178">
        <f>ROUND(M198*K198,2)</f>
        <v>0</v>
      </c>
      <c r="Y198" s="141">
        <v>0</v>
      </c>
      <c r="Z198" s="141">
        <f>Y198*K198</f>
        <v>0</v>
      </c>
      <c r="AA198" s="141">
        <v>0</v>
      </c>
      <c r="AB198" s="141">
        <f>AA198*K198</f>
        <v>0</v>
      </c>
      <c r="AC198" s="141">
        <v>0</v>
      </c>
      <c r="AD198" s="142">
        <f>AC198*K198</f>
        <v>0</v>
      </c>
      <c r="AR198" s="20" t="s">
        <v>159</v>
      </c>
      <c r="AT198" s="20" t="s">
        <v>155</v>
      </c>
      <c r="AU198" s="20" t="s">
        <v>95</v>
      </c>
      <c r="AY198" s="20" t="s">
        <v>153</v>
      </c>
      <c r="BE198" s="143">
        <f>IF(U198="základní",P198,0)</f>
        <v>0</v>
      </c>
      <c r="BF198" s="143">
        <f>IF(U198="snížená",P198,0)</f>
        <v>0</v>
      </c>
      <c r="BG198" s="143">
        <f>IF(U198="zákl. přenesená",P198,0)</f>
        <v>0</v>
      </c>
      <c r="BH198" s="143">
        <f>IF(U198="sníž. přenesená",P198,0)</f>
        <v>0</v>
      </c>
      <c r="BI198" s="143">
        <f>IF(U198="nulová",P198,0)</f>
        <v>0</v>
      </c>
      <c r="BJ198" s="20" t="s">
        <v>84</v>
      </c>
      <c r="BK198" s="143">
        <f>ROUND(V198*K198,2)</f>
        <v>0</v>
      </c>
      <c r="BL198" s="20" t="s">
        <v>159</v>
      </c>
      <c r="BM198" s="20" t="s">
        <v>1365</v>
      </c>
    </row>
    <row r="199" spans="2:65" s="9" customFormat="1" ht="29.85" customHeight="1">
      <c r="B199" s="122"/>
      <c r="C199" s="123"/>
      <c r="D199" s="133" t="s">
        <v>115</v>
      </c>
      <c r="E199" s="133"/>
      <c r="F199" s="133"/>
      <c r="G199" s="133"/>
      <c r="H199" s="133"/>
      <c r="I199" s="133"/>
      <c r="J199" s="133"/>
      <c r="K199" s="133"/>
      <c r="L199" s="133"/>
      <c r="M199" s="649">
        <f>BK199</f>
        <v>0</v>
      </c>
      <c r="N199" s="650"/>
      <c r="O199" s="650"/>
      <c r="P199" s="650"/>
      <c r="Q199" s="650"/>
      <c r="R199" s="125"/>
      <c r="T199" s="126"/>
      <c r="U199" s="123"/>
      <c r="V199" s="123"/>
      <c r="W199" s="127">
        <f>SUM(W200:W203)</f>
        <v>0</v>
      </c>
      <c r="X199" s="127">
        <f>SUM(X200:X203)</f>
        <v>0</v>
      </c>
      <c r="Y199" s="123"/>
      <c r="Z199" s="128">
        <f>SUM(Z200:Z203)</f>
        <v>1247.8996319999999</v>
      </c>
      <c r="AA199" s="123"/>
      <c r="AB199" s="128">
        <f>SUM(AB200:AB203)</f>
        <v>0</v>
      </c>
      <c r="AC199" s="123"/>
      <c r="AD199" s="129">
        <f>SUM(AD200:AD203)</f>
        <v>0</v>
      </c>
      <c r="AR199" s="130" t="s">
        <v>84</v>
      </c>
      <c r="AT199" s="131" t="s">
        <v>78</v>
      </c>
      <c r="AU199" s="131" t="s">
        <v>84</v>
      </c>
      <c r="AY199" s="130" t="s">
        <v>153</v>
      </c>
      <c r="BK199" s="132">
        <f>SUM(BK200:BK203)</f>
        <v>0</v>
      </c>
    </row>
    <row r="200" spans="2:65" s="1" customFormat="1" ht="31.5" customHeight="1">
      <c r="B200" s="134"/>
      <c r="C200" s="585" t="s">
        <v>791</v>
      </c>
      <c r="D200" s="585" t="s">
        <v>155</v>
      </c>
      <c r="E200" s="586" t="s">
        <v>1364</v>
      </c>
      <c r="F200" s="672" t="s">
        <v>1363</v>
      </c>
      <c r="G200" s="672"/>
      <c r="H200" s="672"/>
      <c r="I200" s="672"/>
      <c r="J200" s="587" t="s">
        <v>198</v>
      </c>
      <c r="K200" s="588">
        <v>632.16800000000001</v>
      </c>
      <c r="L200" s="589"/>
      <c r="M200" s="673"/>
      <c r="N200" s="673"/>
      <c r="O200" s="673"/>
      <c r="P200" s="673">
        <f>ROUND(V200*K200,2)</f>
        <v>0</v>
      </c>
      <c r="Q200" s="673"/>
      <c r="R200" s="139"/>
      <c r="T200" s="140" t="s">
        <v>5</v>
      </c>
      <c r="U200" s="42" t="s">
        <v>42</v>
      </c>
      <c r="V200" s="178">
        <f>L200+M200</f>
        <v>0</v>
      </c>
      <c r="W200" s="178">
        <f>ROUND(L200*K200,2)</f>
        <v>0</v>
      </c>
      <c r="X200" s="178">
        <f>ROUND(M200*K200,2)</f>
        <v>0</v>
      </c>
      <c r="Y200" s="141">
        <v>9.0999999999999998E-2</v>
      </c>
      <c r="Z200" s="141">
        <f>Y200*K200</f>
        <v>57.527287999999999</v>
      </c>
      <c r="AA200" s="141">
        <v>0</v>
      </c>
      <c r="AB200" s="141">
        <f>AA200*K200</f>
        <v>0</v>
      </c>
      <c r="AC200" s="141">
        <v>0</v>
      </c>
      <c r="AD200" s="142">
        <f>AC200*K200</f>
        <v>0</v>
      </c>
      <c r="AR200" s="20" t="s">
        <v>159</v>
      </c>
      <c r="AT200" s="20" t="s">
        <v>155</v>
      </c>
      <c r="AU200" s="20" t="s">
        <v>95</v>
      </c>
      <c r="AY200" s="20" t="s">
        <v>153</v>
      </c>
      <c r="BE200" s="143">
        <f>IF(U200="základní",P200,0)</f>
        <v>0</v>
      </c>
      <c r="BF200" s="143">
        <f>IF(U200="snížená",P200,0)</f>
        <v>0</v>
      </c>
      <c r="BG200" s="143">
        <f>IF(U200="zákl. přenesená",P200,0)</f>
        <v>0</v>
      </c>
      <c r="BH200" s="143">
        <f>IF(U200="sníž. přenesená",P200,0)</f>
        <v>0</v>
      </c>
      <c r="BI200" s="143">
        <f>IF(U200="nulová",P200,0)</f>
        <v>0</v>
      </c>
      <c r="BJ200" s="20" t="s">
        <v>84</v>
      </c>
      <c r="BK200" s="143">
        <f>ROUND(V200*K200,2)</f>
        <v>0</v>
      </c>
      <c r="BL200" s="20" t="s">
        <v>159</v>
      </c>
      <c r="BM200" s="20" t="s">
        <v>1362</v>
      </c>
    </row>
    <row r="201" spans="2:65" s="1" customFormat="1" ht="31.5" customHeight="1">
      <c r="B201" s="134"/>
      <c r="C201" s="585" t="s">
        <v>795</v>
      </c>
      <c r="D201" s="585" t="s">
        <v>155</v>
      </c>
      <c r="E201" s="586" t="s">
        <v>1361</v>
      </c>
      <c r="F201" s="672" t="s">
        <v>1360</v>
      </c>
      <c r="G201" s="672"/>
      <c r="H201" s="672"/>
      <c r="I201" s="672"/>
      <c r="J201" s="587" t="s">
        <v>198</v>
      </c>
      <c r="K201" s="588">
        <v>632.16800000000001</v>
      </c>
      <c r="L201" s="589"/>
      <c r="M201" s="673"/>
      <c r="N201" s="673"/>
      <c r="O201" s="673"/>
      <c r="P201" s="673">
        <f>ROUND(V201*K201,2)</f>
        <v>0</v>
      </c>
      <c r="Q201" s="673"/>
      <c r="R201" s="139"/>
      <c r="T201" s="140" t="s">
        <v>5</v>
      </c>
      <c r="U201" s="42" t="s">
        <v>42</v>
      </c>
      <c r="V201" s="178">
        <f>L201+M201</f>
        <v>0</v>
      </c>
      <c r="W201" s="178">
        <f>ROUND(L201*K201,2)</f>
        <v>0</v>
      </c>
      <c r="X201" s="178">
        <f>ROUND(M201*K201,2)</f>
        <v>0</v>
      </c>
      <c r="Y201" s="141">
        <v>3.0000000000000001E-3</v>
      </c>
      <c r="Z201" s="141">
        <f>Y201*K201</f>
        <v>1.896504</v>
      </c>
      <c r="AA201" s="141">
        <v>0</v>
      </c>
      <c r="AB201" s="141">
        <f>AA201*K201</f>
        <v>0</v>
      </c>
      <c r="AC201" s="141">
        <v>0</v>
      </c>
      <c r="AD201" s="142">
        <f>AC201*K201</f>
        <v>0</v>
      </c>
      <c r="AR201" s="20" t="s">
        <v>159</v>
      </c>
      <c r="AT201" s="20" t="s">
        <v>155</v>
      </c>
      <c r="AU201" s="20" t="s">
        <v>95</v>
      </c>
      <c r="AY201" s="20" t="s">
        <v>153</v>
      </c>
      <c r="BE201" s="143">
        <f>IF(U201="základní",P201,0)</f>
        <v>0</v>
      </c>
      <c r="BF201" s="143">
        <f>IF(U201="snížená",P201,0)</f>
        <v>0</v>
      </c>
      <c r="BG201" s="143">
        <f>IF(U201="zákl. přenesená",P201,0)</f>
        <v>0</v>
      </c>
      <c r="BH201" s="143">
        <f>IF(U201="sníž. přenesená",P201,0)</f>
        <v>0</v>
      </c>
      <c r="BI201" s="143">
        <f>IF(U201="nulová",P201,0)</f>
        <v>0</v>
      </c>
      <c r="BJ201" s="20" t="s">
        <v>84</v>
      </c>
      <c r="BK201" s="143">
        <f>ROUND(V201*K201,2)</f>
        <v>0</v>
      </c>
      <c r="BL201" s="20" t="s">
        <v>159</v>
      </c>
      <c r="BM201" s="20" t="s">
        <v>1359</v>
      </c>
    </row>
    <row r="202" spans="2:65" s="1" customFormat="1" ht="44.25" customHeight="1">
      <c r="B202" s="134"/>
      <c r="C202" s="585" t="s">
        <v>780</v>
      </c>
      <c r="D202" s="585" t="s">
        <v>155</v>
      </c>
      <c r="E202" s="586" t="s">
        <v>1358</v>
      </c>
      <c r="F202" s="672" t="s">
        <v>1357</v>
      </c>
      <c r="G202" s="672"/>
      <c r="H202" s="672"/>
      <c r="I202" s="672"/>
      <c r="J202" s="587" t="s">
        <v>198</v>
      </c>
      <c r="K202" s="588">
        <v>632.16800000000001</v>
      </c>
      <c r="L202" s="589"/>
      <c r="M202" s="673"/>
      <c r="N202" s="673"/>
      <c r="O202" s="673"/>
      <c r="P202" s="673">
        <f>ROUND(V202*K202,2)</f>
        <v>0</v>
      </c>
      <c r="Q202" s="673"/>
      <c r="R202" s="139"/>
      <c r="T202" s="140" t="s">
        <v>5</v>
      </c>
      <c r="U202" s="42" t="s">
        <v>42</v>
      </c>
      <c r="V202" s="178">
        <f>L202+M202</f>
        <v>0</v>
      </c>
      <c r="W202" s="178">
        <f>ROUND(L202*K202,2)</f>
        <v>0</v>
      </c>
      <c r="X202" s="178">
        <f>ROUND(M202*K202,2)</f>
        <v>0</v>
      </c>
      <c r="Y202" s="141">
        <v>1.88</v>
      </c>
      <c r="Z202" s="141">
        <f>Y202*K202</f>
        <v>1188.4758399999998</v>
      </c>
      <c r="AA202" s="141">
        <v>0</v>
      </c>
      <c r="AB202" s="141">
        <f>AA202*K202</f>
        <v>0</v>
      </c>
      <c r="AC202" s="141">
        <v>0</v>
      </c>
      <c r="AD202" s="142">
        <f>AC202*K202</f>
        <v>0</v>
      </c>
      <c r="AR202" s="20" t="s">
        <v>159</v>
      </c>
      <c r="AT202" s="20" t="s">
        <v>155</v>
      </c>
      <c r="AU202" s="20" t="s">
        <v>95</v>
      </c>
      <c r="AY202" s="20" t="s">
        <v>153</v>
      </c>
      <c r="BE202" s="143">
        <f>IF(U202="základní",P202,0)</f>
        <v>0</v>
      </c>
      <c r="BF202" s="143">
        <f>IF(U202="snížená",P202,0)</f>
        <v>0</v>
      </c>
      <c r="BG202" s="143">
        <f>IF(U202="zákl. přenesená",P202,0)</f>
        <v>0</v>
      </c>
      <c r="BH202" s="143">
        <f>IF(U202="sníž. přenesená",P202,0)</f>
        <v>0</v>
      </c>
      <c r="BI202" s="143">
        <f>IF(U202="nulová",P202,0)</f>
        <v>0</v>
      </c>
      <c r="BJ202" s="20" t="s">
        <v>84</v>
      </c>
      <c r="BK202" s="143">
        <f>ROUND(V202*K202,2)</f>
        <v>0</v>
      </c>
      <c r="BL202" s="20" t="s">
        <v>159</v>
      </c>
      <c r="BM202" s="20" t="s">
        <v>1356</v>
      </c>
    </row>
    <row r="203" spans="2:65" s="1" customFormat="1" ht="31.5" customHeight="1">
      <c r="B203" s="134"/>
      <c r="C203" s="585" t="s">
        <v>774</v>
      </c>
      <c r="D203" s="585" t="s">
        <v>155</v>
      </c>
      <c r="E203" s="586" t="s">
        <v>654</v>
      </c>
      <c r="F203" s="672" t="s">
        <v>655</v>
      </c>
      <c r="G203" s="672"/>
      <c r="H203" s="672"/>
      <c r="I203" s="672"/>
      <c r="J203" s="587" t="s">
        <v>198</v>
      </c>
      <c r="K203" s="588">
        <v>632.16800000000001</v>
      </c>
      <c r="L203" s="589"/>
      <c r="M203" s="673"/>
      <c r="N203" s="673"/>
      <c r="O203" s="673"/>
      <c r="P203" s="673">
        <f>ROUND(V203*K203,2)</f>
        <v>0</v>
      </c>
      <c r="Q203" s="673"/>
      <c r="R203" s="139"/>
      <c r="T203" s="140" t="s">
        <v>5</v>
      </c>
      <c r="U203" s="42" t="s">
        <v>42</v>
      </c>
      <c r="V203" s="178">
        <f>L203+M203</f>
        <v>0</v>
      </c>
      <c r="W203" s="178">
        <f>ROUND(L203*K203,2)</f>
        <v>0</v>
      </c>
      <c r="X203" s="178">
        <f>ROUND(M203*K203,2)</f>
        <v>0</v>
      </c>
      <c r="Y203" s="141">
        <v>0</v>
      </c>
      <c r="Z203" s="141">
        <f>Y203*K203</f>
        <v>0</v>
      </c>
      <c r="AA203" s="141">
        <v>0</v>
      </c>
      <c r="AB203" s="141">
        <f>AA203*K203</f>
        <v>0</v>
      </c>
      <c r="AC203" s="141">
        <v>0</v>
      </c>
      <c r="AD203" s="142">
        <f>AC203*K203</f>
        <v>0</v>
      </c>
      <c r="AR203" s="20" t="s">
        <v>159</v>
      </c>
      <c r="AT203" s="20" t="s">
        <v>155</v>
      </c>
      <c r="AU203" s="20" t="s">
        <v>95</v>
      </c>
      <c r="AY203" s="20" t="s">
        <v>153</v>
      </c>
      <c r="BE203" s="143">
        <f>IF(U203="základní",P203,0)</f>
        <v>0</v>
      </c>
      <c r="BF203" s="143">
        <f>IF(U203="snížená",P203,0)</f>
        <v>0</v>
      </c>
      <c r="BG203" s="143">
        <f>IF(U203="zákl. přenesená",P203,0)</f>
        <v>0</v>
      </c>
      <c r="BH203" s="143">
        <f>IF(U203="sníž. přenesená",P203,0)</f>
        <v>0</v>
      </c>
      <c r="BI203" s="143">
        <f>IF(U203="nulová",P203,0)</f>
        <v>0</v>
      </c>
      <c r="BJ203" s="20" t="s">
        <v>84</v>
      </c>
      <c r="BK203" s="143">
        <f>ROUND(V203*K203,2)</f>
        <v>0</v>
      </c>
      <c r="BL203" s="20" t="s">
        <v>159</v>
      </c>
      <c r="BM203" s="20" t="s">
        <v>1355</v>
      </c>
    </row>
    <row r="204" spans="2:65" s="9" customFormat="1" ht="37.35" customHeight="1">
      <c r="B204" s="122"/>
      <c r="C204" s="123"/>
      <c r="D204" s="124" t="s">
        <v>117</v>
      </c>
      <c r="E204" s="124"/>
      <c r="F204" s="124"/>
      <c r="G204" s="124"/>
      <c r="H204" s="124"/>
      <c r="I204" s="124"/>
      <c r="J204" s="124"/>
      <c r="K204" s="124"/>
      <c r="L204" s="124"/>
      <c r="M204" s="651">
        <f>BK204</f>
        <v>0</v>
      </c>
      <c r="N204" s="652"/>
      <c r="O204" s="652"/>
      <c r="P204" s="652"/>
      <c r="Q204" s="652"/>
      <c r="R204" s="125"/>
      <c r="T204" s="126"/>
      <c r="U204" s="123"/>
      <c r="V204" s="123"/>
      <c r="W204" s="127">
        <f>W205+W212+W217+W222+W238+W263+W277+W282</f>
        <v>0</v>
      </c>
      <c r="X204" s="127">
        <f>X205+X212+X217+X222+X238+X263+X277+X282</f>
        <v>0</v>
      </c>
      <c r="Y204" s="123"/>
      <c r="Z204" s="128">
        <f>Z205+Z212+Z217+Z222+Z238+Z263+Z277+Z282</f>
        <v>311.894723</v>
      </c>
      <c r="AA204" s="123"/>
      <c r="AB204" s="128">
        <f>AB205+AB212+AB217+AB222+AB238+AB263+AB277+AB282</f>
        <v>0</v>
      </c>
      <c r="AC204" s="123"/>
      <c r="AD204" s="129">
        <f>AD205+AD212+AD217+AD222+AD238+AD263+AD277+AD282</f>
        <v>58.594764100000006</v>
      </c>
      <c r="AR204" s="130" t="s">
        <v>95</v>
      </c>
      <c r="AT204" s="131" t="s">
        <v>78</v>
      </c>
      <c r="AU204" s="131" t="s">
        <v>79</v>
      </c>
      <c r="AY204" s="130" t="s">
        <v>153</v>
      </c>
      <c r="BK204" s="132">
        <f>BK205+BK212+BK217+BK222+BK238+BK263+BK277+BK282</f>
        <v>0</v>
      </c>
    </row>
    <row r="205" spans="2:65" s="9" customFormat="1" ht="19.899999999999999" customHeight="1">
      <c r="B205" s="122"/>
      <c r="C205" s="123"/>
      <c r="D205" s="133" t="s">
        <v>118</v>
      </c>
      <c r="E205" s="133"/>
      <c r="F205" s="133"/>
      <c r="G205" s="133"/>
      <c r="H205" s="133"/>
      <c r="I205" s="133"/>
      <c r="J205" s="133"/>
      <c r="K205" s="133"/>
      <c r="L205" s="133"/>
      <c r="M205" s="647">
        <f>BK205</f>
        <v>0</v>
      </c>
      <c r="N205" s="648"/>
      <c r="O205" s="648"/>
      <c r="P205" s="648"/>
      <c r="Q205" s="648"/>
      <c r="R205" s="125"/>
      <c r="T205" s="126"/>
      <c r="U205" s="123"/>
      <c r="V205" s="123"/>
      <c r="W205" s="127">
        <f>SUM(W206:W211)</f>
        <v>0</v>
      </c>
      <c r="X205" s="127">
        <f>SUM(X206:X211)</f>
        <v>0</v>
      </c>
      <c r="Y205" s="123"/>
      <c r="Z205" s="128">
        <f>SUM(Z206:Z211)</f>
        <v>16.724875000000001</v>
      </c>
      <c r="AA205" s="123"/>
      <c r="AB205" s="128">
        <f>SUM(AB206:AB211)</f>
        <v>0</v>
      </c>
      <c r="AC205" s="123"/>
      <c r="AD205" s="129">
        <f>SUM(AD206:AD211)</f>
        <v>1.9752000000000001</v>
      </c>
      <c r="AR205" s="130" t="s">
        <v>95</v>
      </c>
      <c r="AT205" s="131" t="s">
        <v>78</v>
      </c>
      <c r="AU205" s="131" t="s">
        <v>84</v>
      </c>
      <c r="AY205" s="130" t="s">
        <v>153</v>
      </c>
      <c r="BK205" s="132">
        <f>SUM(BK206:BK211)</f>
        <v>0</v>
      </c>
    </row>
    <row r="206" spans="2:65" s="1" customFormat="1" ht="31.5" customHeight="1">
      <c r="B206" s="134"/>
      <c r="C206" s="135" t="s">
        <v>331</v>
      </c>
      <c r="D206" s="135" t="s">
        <v>155</v>
      </c>
      <c r="E206" s="136" t="s">
        <v>1354</v>
      </c>
      <c r="F206" s="654" t="s">
        <v>1353</v>
      </c>
      <c r="G206" s="654"/>
      <c r="H206" s="654"/>
      <c r="I206" s="654"/>
      <c r="J206" s="137" t="s">
        <v>204</v>
      </c>
      <c r="K206" s="138">
        <v>229.42500000000001</v>
      </c>
      <c r="L206" s="183"/>
      <c r="M206" s="655"/>
      <c r="N206" s="655"/>
      <c r="O206" s="655"/>
      <c r="P206" s="655">
        <f>ROUND(V206*K206,2)</f>
        <v>0</v>
      </c>
      <c r="Q206" s="655"/>
      <c r="R206" s="139"/>
      <c r="T206" s="140" t="s">
        <v>5</v>
      </c>
      <c r="U206" s="42" t="s">
        <v>42</v>
      </c>
      <c r="V206" s="178">
        <f>L206+M206</f>
        <v>0</v>
      </c>
      <c r="W206" s="178">
        <f>ROUND(L206*K206,2)</f>
        <v>0</v>
      </c>
      <c r="X206" s="178">
        <f>ROUND(M206*K206,2)</f>
        <v>0</v>
      </c>
      <c r="Y206" s="141">
        <v>3.5000000000000003E-2</v>
      </c>
      <c r="Z206" s="141">
        <f>Y206*K206</f>
        <v>8.0298750000000005</v>
      </c>
      <c r="AA206" s="141">
        <v>0</v>
      </c>
      <c r="AB206" s="141">
        <f>AA206*K206</f>
        <v>0</v>
      </c>
      <c r="AC206" s="141">
        <v>4.0000000000000001E-3</v>
      </c>
      <c r="AD206" s="142">
        <f>AC206*K206</f>
        <v>0.91770000000000007</v>
      </c>
      <c r="AR206" s="20" t="s">
        <v>370</v>
      </c>
      <c r="AT206" s="20" t="s">
        <v>155</v>
      </c>
      <c r="AU206" s="20" t="s">
        <v>95</v>
      </c>
      <c r="AY206" s="20" t="s">
        <v>153</v>
      </c>
      <c r="BE206" s="143">
        <f>IF(U206="základní",P206,0)</f>
        <v>0</v>
      </c>
      <c r="BF206" s="143">
        <f>IF(U206="snížená",P206,0)</f>
        <v>0</v>
      </c>
      <c r="BG206" s="143">
        <f>IF(U206="zákl. přenesená",P206,0)</f>
        <v>0</v>
      </c>
      <c r="BH206" s="143">
        <f>IF(U206="sníž. přenesená",P206,0)</f>
        <v>0</v>
      </c>
      <c r="BI206" s="143">
        <f>IF(U206="nulová",P206,0)</f>
        <v>0</v>
      </c>
      <c r="BJ206" s="20" t="s">
        <v>84</v>
      </c>
      <c r="BK206" s="143">
        <f>ROUND(V206*K206,2)</f>
        <v>0</v>
      </c>
      <c r="BL206" s="20" t="s">
        <v>370</v>
      </c>
      <c r="BM206" s="20" t="s">
        <v>1352</v>
      </c>
    </row>
    <row r="207" spans="2:65" s="10" customFormat="1" ht="22.5" customHeight="1">
      <c r="B207" s="144"/>
      <c r="C207" s="185"/>
      <c r="D207" s="185"/>
      <c r="E207" s="145" t="s">
        <v>5</v>
      </c>
      <c r="F207" s="662" t="s">
        <v>1351</v>
      </c>
      <c r="G207" s="663"/>
      <c r="H207" s="663"/>
      <c r="I207" s="663"/>
      <c r="J207" s="185"/>
      <c r="K207" s="146">
        <v>229.42500000000001</v>
      </c>
      <c r="L207" s="185"/>
      <c r="M207" s="185"/>
      <c r="N207" s="185"/>
      <c r="O207" s="185"/>
      <c r="P207" s="185"/>
      <c r="Q207" s="185"/>
      <c r="R207" s="147"/>
      <c r="T207" s="148"/>
      <c r="U207" s="185"/>
      <c r="V207" s="185"/>
      <c r="W207" s="185"/>
      <c r="X207" s="185"/>
      <c r="Y207" s="185"/>
      <c r="Z207" s="185"/>
      <c r="AA207" s="185"/>
      <c r="AB207" s="185"/>
      <c r="AC207" s="185"/>
      <c r="AD207" s="149"/>
      <c r="AT207" s="150" t="s">
        <v>162</v>
      </c>
      <c r="AU207" s="150" t="s">
        <v>95</v>
      </c>
      <c r="AV207" s="10" t="s">
        <v>95</v>
      </c>
      <c r="AW207" s="10" t="s">
        <v>7</v>
      </c>
      <c r="AX207" s="10" t="s">
        <v>79</v>
      </c>
      <c r="AY207" s="150" t="s">
        <v>153</v>
      </c>
    </row>
    <row r="208" spans="2:65" s="11" customFormat="1" ht="22.5" customHeight="1">
      <c r="B208" s="151"/>
      <c r="C208" s="184"/>
      <c r="D208" s="184"/>
      <c r="E208" s="191" t="s">
        <v>5</v>
      </c>
      <c r="F208" s="660" t="s">
        <v>163</v>
      </c>
      <c r="G208" s="661"/>
      <c r="H208" s="661"/>
      <c r="I208" s="661"/>
      <c r="J208" s="184"/>
      <c r="K208" s="152">
        <v>229.42500000000001</v>
      </c>
      <c r="L208" s="184"/>
      <c r="M208" s="184"/>
      <c r="N208" s="184"/>
      <c r="O208" s="184"/>
      <c r="P208" s="184"/>
      <c r="Q208" s="184"/>
      <c r="R208" s="153"/>
      <c r="T208" s="154"/>
      <c r="U208" s="184"/>
      <c r="V208" s="184"/>
      <c r="W208" s="184"/>
      <c r="X208" s="184"/>
      <c r="Y208" s="184"/>
      <c r="Z208" s="184"/>
      <c r="AA208" s="184"/>
      <c r="AB208" s="184"/>
      <c r="AC208" s="184"/>
      <c r="AD208" s="155"/>
      <c r="AT208" s="156" t="s">
        <v>162</v>
      </c>
      <c r="AU208" s="156" t="s">
        <v>95</v>
      </c>
      <c r="AV208" s="11" t="s">
        <v>159</v>
      </c>
      <c r="AW208" s="11" t="s">
        <v>7</v>
      </c>
      <c r="AX208" s="11" t="s">
        <v>84</v>
      </c>
      <c r="AY208" s="156" t="s">
        <v>153</v>
      </c>
    </row>
    <row r="209" spans="2:65" s="1" customFormat="1" ht="22.5" customHeight="1">
      <c r="B209" s="134"/>
      <c r="C209" s="135" t="s">
        <v>337</v>
      </c>
      <c r="D209" s="135" t="s">
        <v>155</v>
      </c>
      <c r="E209" s="136" t="s">
        <v>1350</v>
      </c>
      <c r="F209" s="654" t="s">
        <v>1349</v>
      </c>
      <c r="G209" s="654"/>
      <c r="H209" s="654"/>
      <c r="I209" s="654"/>
      <c r="J209" s="137" t="s">
        <v>204</v>
      </c>
      <c r="K209" s="138">
        <v>235</v>
      </c>
      <c r="L209" s="183"/>
      <c r="M209" s="655"/>
      <c r="N209" s="655"/>
      <c r="O209" s="655"/>
      <c r="P209" s="655">
        <f>ROUND(V209*K209,2)</f>
        <v>0</v>
      </c>
      <c r="Q209" s="655"/>
      <c r="R209" s="139"/>
      <c r="T209" s="140" t="s">
        <v>5</v>
      </c>
      <c r="U209" s="42" t="s">
        <v>42</v>
      </c>
      <c r="V209" s="178">
        <f>L209+M209</f>
        <v>0</v>
      </c>
      <c r="W209" s="178">
        <f>ROUND(L209*K209,2)</f>
        <v>0</v>
      </c>
      <c r="X209" s="178">
        <f>ROUND(M209*K209,2)</f>
        <v>0</v>
      </c>
      <c r="Y209" s="141">
        <v>3.6999999999999998E-2</v>
      </c>
      <c r="Z209" s="141">
        <f>Y209*K209</f>
        <v>8.6950000000000003</v>
      </c>
      <c r="AA209" s="141">
        <v>0</v>
      </c>
      <c r="AB209" s="141">
        <f>AA209*K209</f>
        <v>0</v>
      </c>
      <c r="AC209" s="141">
        <v>4.4999999999999997E-3</v>
      </c>
      <c r="AD209" s="142">
        <f>AC209*K209</f>
        <v>1.0574999999999999</v>
      </c>
      <c r="AR209" s="20" t="s">
        <v>370</v>
      </c>
      <c r="AT209" s="20" t="s">
        <v>155</v>
      </c>
      <c r="AU209" s="20" t="s">
        <v>95</v>
      </c>
      <c r="AY209" s="20" t="s">
        <v>153</v>
      </c>
      <c r="BE209" s="143">
        <f>IF(U209="základní",P209,0)</f>
        <v>0</v>
      </c>
      <c r="BF209" s="143">
        <f>IF(U209="snížená",P209,0)</f>
        <v>0</v>
      </c>
      <c r="BG209" s="143">
        <f>IF(U209="zákl. přenesená",P209,0)</f>
        <v>0</v>
      </c>
      <c r="BH209" s="143">
        <f>IF(U209="sníž. přenesená",P209,0)</f>
        <v>0</v>
      </c>
      <c r="BI209" s="143">
        <f>IF(U209="nulová",P209,0)</f>
        <v>0</v>
      </c>
      <c r="BJ209" s="20" t="s">
        <v>84</v>
      </c>
      <c r="BK209" s="143">
        <f>ROUND(V209*K209,2)</f>
        <v>0</v>
      </c>
      <c r="BL209" s="20" t="s">
        <v>370</v>
      </c>
      <c r="BM209" s="20" t="s">
        <v>1348</v>
      </c>
    </row>
    <row r="210" spans="2:65" s="10" customFormat="1" ht="22.5" customHeight="1">
      <c r="B210" s="144"/>
      <c r="C210" s="185"/>
      <c r="D210" s="185"/>
      <c r="E210" s="145" t="s">
        <v>5</v>
      </c>
      <c r="F210" s="662" t="s">
        <v>1347</v>
      </c>
      <c r="G210" s="663"/>
      <c r="H210" s="663"/>
      <c r="I210" s="663"/>
      <c r="J210" s="185"/>
      <c r="K210" s="146">
        <v>235</v>
      </c>
      <c r="L210" s="185"/>
      <c r="M210" s="185"/>
      <c r="N210" s="185"/>
      <c r="O210" s="185"/>
      <c r="P210" s="185"/>
      <c r="Q210" s="185"/>
      <c r="R210" s="147"/>
      <c r="T210" s="148"/>
      <c r="U210" s="185"/>
      <c r="V210" s="185"/>
      <c r="W210" s="185"/>
      <c r="X210" s="185"/>
      <c r="Y210" s="185"/>
      <c r="Z210" s="185"/>
      <c r="AA210" s="185"/>
      <c r="AB210" s="185"/>
      <c r="AC210" s="185"/>
      <c r="AD210" s="149"/>
      <c r="AT210" s="150" t="s">
        <v>162</v>
      </c>
      <c r="AU210" s="150" t="s">
        <v>95</v>
      </c>
      <c r="AV210" s="10" t="s">
        <v>95</v>
      </c>
      <c r="AW210" s="10" t="s">
        <v>7</v>
      </c>
      <c r="AX210" s="10" t="s">
        <v>79</v>
      </c>
      <c r="AY210" s="150" t="s">
        <v>153</v>
      </c>
    </row>
    <row r="211" spans="2:65" s="11" customFormat="1" ht="22.5" customHeight="1">
      <c r="B211" s="151"/>
      <c r="C211" s="184"/>
      <c r="D211" s="184"/>
      <c r="E211" s="191" t="s">
        <v>5</v>
      </c>
      <c r="F211" s="660" t="s">
        <v>163</v>
      </c>
      <c r="G211" s="661"/>
      <c r="H211" s="661"/>
      <c r="I211" s="661"/>
      <c r="J211" s="184"/>
      <c r="K211" s="152">
        <v>235</v>
      </c>
      <c r="L211" s="184"/>
      <c r="M211" s="184"/>
      <c r="N211" s="184"/>
      <c r="O211" s="184"/>
      <c r="P211" s="184"/>
      <c r="Q211" s="184"/>
      <c r="R211" s="153"/>
      <c r="T211" s="154"/>
      <c r="U211" s="184"/>
      <c r="V211" s="184"/>
      <c r="W211" s="184"/>
      <c r="X211" s="184"/>
      <c r="Y211" s="184"/>
      <c r="Z211" s="184"/>
      <c r="AA211" s="184"/>
      <c r="AB211" s="184"/>
      <c r="AC211" s="184"/>
      <c r="AD211" s="155"/>
      <c r="AT211" s="156" t="s">
        <v>162</v>
      </c>
      <c r="AU211" s="156" t="s">
        <v>95</v>
      </c>
      <c r="AV211" s="11" t="s">
        <v>159</v>
      </c>
      <c r="AW211" s="11" t="s">
        <v>7</v>
      </c>
      <c r="AX211" s="11" t="s">
        <v>84</v>
      </c>
      <c r="AY211" s="156" t="s">
        <v>153</v>
      </c>
    </row>
    <row r="212" spans="2:65" s="9" customFormat="1" ht="29.85" customHeight="1">
      <c r="B212" s="122"/>
      <c r="C212" s="123"/>
      <c r="D212" s="133" t="s">
        <v>119</v>
      </c>
      <c r="E212" s="133"/>
      <c r="F212" s="133"/>
      <c r="G212" s="133"/>
      <c r="H212" s="133"/>
      <c r="I212" s="133"/>
      <c r="J212" s="133"/>
      <c r="K212" s="133"/>
      <c r="L212" s="133"/>
      <c r="M212" s="647">
        <f>BK212</f>
        <v>0</v>
      </c>
      <c r="N212" s="648"/>
      <c r="O212" s="648"/>
      <c r="P212" s="648"/>
      <c r="Q212" s="648"/>
      <c r="R212" s="125"/>
      <c r="T212" s="126"/>
      <c r="U212" s="123"/>
      <c r="V212" s="123"/>
      <c r="W212" s="127">
        <f>SUM(W213:W216)</f>
        <v>0</v>
      </c>
      <c r="X212" s="127">
        <f>SUM(X213:X216)</f>
        <v>0</v>
      </c>
      <c r="Y212" s="123"/>
      <c r="Z212" s="128">
        <f>SUM(Z213:Z216)</f>
        <v>10.973889</v>
      </c>
      <c r="AA212" s="123"/>
      <c r="AB212" s="128">
        <f>SUM(AB213:AB216)</f>
        <v>0</v>
      </c>
      <c r="AC212" s="123"/>
      <c r="AD212" s="129">
        <f>SUM(AD213:AD216)</f>
        <v>1.400922</v>
      </c>
      <c r="AR212" s="130" t="s">
        <v>95</v>
      </c>
      <c r="AT212" s="131" t="s">
        <v>78</v>
      </c>
      <c r="AU212" s="131" t="s">
        <v>84</v>
      </c>
      <c r="AY212" s="130" t="s">
        <v>153</v>
      </c>
      <c r="BK212" s="132">
        <f>SUM(BK213:BK216)</f>
        <v>0</v>
      </c>
    </row>
    <row r="213" spans="2:65" s="1" customFormat="1" ht="31.5" customHeight="1">
      <c r="B213" s="134"/>
      <c r="C213" s="135" t="s">
        <v>268</v>
      </c>
      <c r="D213" s="135" t="s">
        <v>155</v>
      </c>
      <c r="E213" s="136" t="s">
        <v>1346</v>
      </c>
      <c r="F213" s="654" t="s">
        <v>1345</v>
      </c>
      <c r="G213" s="654"/>
      <c r="H213" s="654"/>
      <c r="I213" s="654"/>
      <c r="J213" s="137" t="s">
        <v>204</v>
      </c>
      <c r="K213" s="138">
        <v>233.48699999999999</v>
      </c>
      <c r="L213" s="183"/>
      <c r="M213" s="655"/>
      <c r="N213" s="655"/>
      <c r="O213" s="655"/>
      <c r="P213" s="655">
        <f>ROUND(V213*K213,2)</f>
        <v>0</v>
      </c>
      <c r="Q213" s="655"/>
      <c r="R213" s="139"/>
      <c r="T213" s="140" t="s">
        <v>5</v>
      </c>
      <c r="U213" s="42" t="s">
        <v>42</v>
      </c>
      <c r="V213" s="178">
        <f>L213+M213</f>
        <v>0</v>
      </c>
      <c r="W213" s="178">
        <f>ROUND(L213*K213,2)</f>
        <v>0</v>
      </c>
      <c r="X213" s="178">
        <f>ROUND(M213*K213,2)</f>
        <v>0</v>
      </c>
      <c r="Y213" s="141">
        <v>4.7E-2</v>
      </c>
      <c r="Z213" s="141">
        <f>Y213*K213</f>
        <v>10.973889</v>
      </c>
      <c r="AA213" s="141">
        <v>0</v>
      </c>
      <c r="AB213" s="141">
        <f>AA213*K213</f>
        <v>0</v>
      </c>
      <c r="AC213" s="141">
        <v>6.0000000000000001E-3</v>
      </c>
      <c r="AD213" s="142">
        <f>AC213*K213</f>
        <v>1.400922</v>
      </c>
      <c r="AR213" s="20" t="s">
        <v>370</v>
      </c>
      <c r="AT213" s="20" t="s">
        <v>155</v>
      </c>
      <c r="AU213" s="20" t="s">
        <v>95</v>
      </c>
      <c r="AY213" s="20" t="s">
        <v>153</v>
      </c>
      <c r="BE213" s="143">
        <f>IF(U213="základní",P213,0)</f>
        <v>0</v>
      </c>
      <c r="BF213" s="143">
        <f>IF(U213="snížená",P213,0)</f>
        <v>0</v>
      </c>
      <c r="BG213" s="143">
        <f>IF(U213="zákl. přenesená",P213,0)</f>
        <v>0</v>
      </c>
      <c r="BH213" s="143">
        <f>IF(U213="sníž. přenesená",P213,0)</f>
        <v>0</v>
      </c>
      <c r="BI213" s="143">
        <f>IF(U213="nulová",P213,0)</f>
        <v>0</v>
      </c>
      <c r="BJ213" s="20" t="s">
        <v>84</v>
      </c>
      <c r="BK213" s="143">
        <f>ROUND(V213*K213,2)</f>
        <v>0</v>
      </c>
      <c r="BL213" s="20" t="s">
        <v>370</v>
      </c>
      <c r="BM213" s="20" t="s">
        <v>1344</v>
      </c>
    </row>
    <row r="214" spans="2:65" s="10" customFormat="1" ht="22.5" customHeight="1">
      <c r="B214" s="144"/>
      <c r="C214" s="185"/>
      <c r="D214" s="185"/>
      <c r="E214" s="145" t="s">
        <v>5</v>
      </c>
      <c r="F214" s="662" t="s">
        <v>1331</v>
      </c>
      <c r="G214" s="663"/>
      <c r="H214" s="663"/>
      <c r="I214" s="663"/>
      <c r="J214" s="185"/>
      <c r="K214" s="146">
        <v>69.751000000000005</v>
      </c>
      <c r="L214" s="185"/>
      <c r="M214" s="185"/>
      <c r="N214" s="185"/>
      <c r="O214" s="185"/>
      <c r="P214" s="185"/>
      <c r="Q214" s="185"/>
      <c r="R214" s="147"/>
      <c r="T214" s="148"/>
      <c r="U214" s="185"/>
      <c r="V214" s="185"/>
      <c r="W214" s="185"/>
      <c r="X214" s="185"/>
      <c r="Y214" s="185"/>
      <c r="Z214" s="185"/>
      <c r="AA214" s="185"/>
      <c r="AB214" s="185"/>
      <c r="AC214" s="185"/>
      <c r="AD214" s="149"/>
      <c r="AT214" s="150" t="s">
        <v>162</v>
      </c>
      <c r="AU214" s="150" t="s">
        <v>95</v>
      </c>
      <c r="AV214" s="10" t="s">
        <v>95</v>
      </c>
      <c r="AW214" s="10" t="s">
        <v>7</v>
      </c>
      <c r="AX214" s="10" t="s">
        <v>79</v>
      </c>
      <c r="AY214" s="150" t="s">
        <v>153</v>
      </c>
    </row>
    <row r="215" spans="2:65" s="10" customFormat="1" ht="22.5" customHeight="1">
      <c r="B215" s="144"/>
      <c r="C215" s="185"/>
      <c r="D215" s="185"/>
      <c r="E215" s="145" t="s">
        <v>5</v>
      </c>
      <c r="F215" s="658" t="s">
        <v>1330</v>
      </c>
      <c r="G215" s="659"/>
      <c r="H215" s="659"/>
      <c r="I215" s="659"/>
      <c r="J215" s="185"/>
      <c r="K215" s="146">
        <v>163.73599999999999</v>
      </c>
      <c r="L215" s="185"/>
      <c r="M215" s="185"/>
      <c r="N215" s="185"/>
      <c r="O215" s="185"/>
      <c r="P215" s="185"/>
      <c r="Q215" s="185"/>
      <c r="R215" s="147"/>
      <c r="T215" s="148"/>
      <c r="U215" s="185"/>
      <c r="V215" s="185"/>
      <c r="W215" s="185"/>
      <c r="X215" s="185"/>
      <c r="Y215" s="185"/>
      <c r="Z215" s="185"/>
      <c r="AA215" s="185"/>
      <c r="AB215" s="185"/>
      <c r="AC215" s="185"/>
      <c r="AD215" s="149"/>
      <c r="AT215" s="150" t="s">
        <v>162</v>
      </c>
      <c r="AU215" s="150" t="s">
        <v>95</v>
      </c>
      <c r="AV215" s="10" t="s">
        <v>95</v>
      </c>
      <c r="AW215" s="10" t="s">
        <v>7</v>
      </c>
      <c r="AX215" s="10" t="s">
        <v>79</v>
      </c>
      <c r="AY215" s="150" t="s">
        <v>153</v>
      </c>
    </row>
    <row r="216" spans="2:65" s="11" customFormat="1" ht="22.5" customHeight="1">
      <c r="B216" s="151"/>
      <c r="C216" s="184"/>
      <c r="D216" s="184"/>
      <c r="E216" s="191" t="s">
        <v>5</v>
      </c>
      <c r="F216" s="660" t="s">
        <v>163</v>
      </c>
      <c r="G216" s="661"/>
      <c r="H216" s="661"/>
      <c r="I216" s="661"/>
      <c r="J216" s="184"/>
      <c r="K216" s="152">
        <v>233.48699999999999</v>
      </c>
      <c r="L216" s="184"/>
      <c r="M216" s="184"/>
      <c r="N216" s="184"/>
      <c r="O216" s="184"/>
      <c r="P216" s="184"/>
      <c r="Q216" s="184"/>
      <c r="R216" s="153"/>
      <c r="T216" s="154"/>
      <c r="U216" s="184"/>
      <c r="V216" s="184"/>
      <c r="W216" s="184"/>
      <c r="X216" s="184"/>
      <c r="Y216" s="184"/>
      <c r="Z216" s="184"/>
      <c r="AA216" s="184"/>
      <c r="AB216" s="184"/>
      <c r="AC216" s="184"/>
      <c r="AD216" s="155"/>
      <c r="AT216" s="156" t="s">
        <v>162</v>
      </c>
      <c r="AU216" s="156" t="s">
        <v>95</v>
      </c>
      <c r="AV216" s="11" t="s">
        <v>159</v>
      </c>
      <c r="AW216" s="11" t="s">
        <v>7</v>
      </c>
      <c r="AX216" s="11" t="s">
        <v>84</v>
      </c>
      <c r="AY216" s="156" t="s">
        <v>153</v>
      </c>
    </row>
    <row r="217" spans="2:65" s="9" customFormat="1" ht="29.85" customHeight="1">
      <c r="B217" s="122"/>
      <c r="C217" s="123"/>
      <c r="D217" s="133" t="s">
        <v>120</v>
      </c>
      <c r="E217" s="133"/>
      <c r="F217" s="133"/>
      <c r="G217" s="133"/>
      <c r="H217" s="133"/>
      <c r="I217" s="133"/>
      <c r="J217" s="133"/>
      <c r="K217" s="133"/>
      <c r="L217" s="133"/>
      <c r="M217" s="647">
        <f>BK217</f>
        <v>0</v>
      </c>
      <c r="N217" s="648"/>
      <c r="O217" s="648"/>
      <c r="P217" s="648"/>
      <c r="Q217" s="648"/>
      <c r="R217" s="125"/>
      <c r="T217" s="126"/>
      <c r="U217" s="123"/>
      <c r="V217" s="123"/>
      <c r="W217" s="127">
        <f>SUM(W218:W221)</f>
        <v>0</v>
      </c>
      <c r="X217" s="127">
        <f>SUM(X218:X221)</f>
        <v>0</v>
      </c>
      <c r="Y217" s="123"/>
      <c r="Z217" s="128">
        <f>SUM(Z218:Z221)</f>
        <v>17.044550999999998</v>
      </c>
      <c r="AA217" s="123"/>
      <c r="AB217" s="128">
        <f>SUM(AB218:AB221)</f>
        <v>0</v>
      </c>
      <c r="AC217" s="123"/>
      <c r="AD217" s="129">
        <f>SUM(AD218:AD221)</f>
        <v>5.7204315000000001</v>
      </c>
      <c r="AR217" s="130" t="s">
        <v>95</v>
      </c>
      <c r="AT217" s="131" t="s">
        <v>78</v>
      </c>
      <c r="AU217" s="131" t="s">
        <v>84</v>
      </c>
      <c r="AY217" s="130" t="s">
        <v>153</v>
      </c>
      <c r="BK217" s="132">
        <f>SUM(BK218:BK221)</f>
        <v>0</v>
      </c>
    </row>
    <row r="218" spans="2:65" s="1" customFormat="1" ht="31.5" customHeight="1">
      <c r="B218" s="134"/>
      <c r="C218" s="135" t="s">
        <v>262</v>
      </c>
      <c r="D218" s="135" t="s">
        <v>155</v>
      </c>
      <c r="E218" s="136" t="s">
        <v>1343</v>
      </c>
      <c r="F218" s="654" t="s">
        <v>1342</v>
      </c>
      <c r="G218" s="654"/>
      <c r="H218" s="654"/>
      <c r="I218" s="654"/>
      <c r="J218" s="137" t="s">
        <v>204</v>
      </c>
      <c r="K218" s="138">
        <v>233.48699999999999</v>
      </c>
      <c r="L218" s="183"/>
      <c r="M218" s="655"/>
      <c r="N218" s="655"/>
      <c r="O218" s="655"/>
      <c r="P218" s="655">
        <f>ROUND(V218*K218,2)</f>
        <v>0</v>
      </c>
      <c r="Q218" s="655"/>
      <c r="R218" s="139"/>
      <c r="T218" s="140" t="s">
        <v>5</v>
      </c>
      <c r="U218" s="42" t="s">
        <v>42</v>
      </c>
      <c r="V218" s="178">
        <f>L218+M218</f>
        <v>0</v>
      </c>
      <c r="W218" s="178">
        <f>ROUND(L218*K218,2)</f>
        <v>0</v>
      </c>
      <c r="X218" s="178">
        <f>ROUND(M218*K218,2)</f>
        <v>0</v>
      </c>
      <c r="Y218" s="141">
        <v>7.2999999999999995E-2</v>
      </c>
      <c r="Z218" s="141">
        <f>Y218*K218</f>
        <v>17.044550999999998</v>
      </c>
      <c r="AA218" s="141">
        <v>0</v>
      </c>
      <c r="AB218" s="141">
        <f>AA218*K218</f>
        <v>0</v>
      </c>
      <c r="AC218" s="141">
        <v>2.4500000000000001E-2</v>
      </c>
      <c r="AD218" s="142">
        <f>AC218*K218</f>
        <v>5.7204315000000001</v>
      </c>
      <c r="AR218" s="20" t="s">
        <v>370</v>
      </c>
      <c r="AT218" s="20" t="s">
        <v>155</v>
      </c>
      <c r="AU218" s="20" t="s">
        <v>95</v>
      </c>
      <c r="AY218" s="20" t="s">
        <v>153</v>
      </c>
      <c r="BE218" s="143">
        <f>IF(U218="základní",P218,0)</f>
        <v>0</v>
      </c>
      <c r="BF218" s="143">
        <f>IF(U218="snížená",P218,0)</f>
        <v>0</v>
      </c>
      <c r="BG218" s="143">
        <f>IF(U218="zákl. přenesená",P218,0)</f>
        <v>0</v>
      </c>
      <c r="BH218" s="143">
        <f>IF(U218="sníž. přenesená",P218,0)</f>
        <v>0</v>
      </c>
      <c r="BI218" s="143">
        <f>IF(U218="nulová",P218,0)</f>
        <v>0</v>
      </c>
      <c r="BJ218" s="20" t="s">
        <v>84</v>
      </c>
      <c r="BK218" s="143">
        <f>ROUND(V218*K218,2)</f>
        <v>0</v>
      </c>
      <c r="BL218" s="20" t="s">
        <v>370</v>
      </c>
      <c r="BM218" s="20" t="s">
        <v>1341</v>
      </c>
    </row>
    <row r="219" spans="2:65" s="10" customFormat="1" ht="22.5" customHeight="1">
      <c r="B219" s="144"/>
      <c r="C219" s="185"/>
      <c r="D219" s="185"/>
      <c r="E219" s="145" t="s">
        <v>5</v>
      </c>
      <c r="F219" s="662" t="s">
        <v>1331</v>
      </c>
      <c r="G219" s="663"/>
      <c r="H219" s="663"/>
      <c r="I219" s="663"/>
      <c r="J219" s="185"/>
      <c r="K219" s="146">
        <v>69.751000000000005</v>
      </c>
      <c r="L219" s="185"/>
      <c r="M219" s="185"/>
      <c r="N219" s="185"/>
      <c r="O219" s="185"/>
      <c r="P219" s="185"/>
      <c r="Q219" s="185"/>
      <c r="R219" s="147"/>
      <c r="T219" s="148"/>
      <c r="U219" s="185"/>
      <c r="V219" s="185"/>
      <c r="W219" s="185"/>
      <c r="X219" s="185"/>
      <c r="Y219" s="185"/>
      <c r="Z219" s="185"/>
      <c r="AA219" s="185"/>
      <c r="AB219" s="185"/>
      <c r="AC219" s="185"/>
      <c r="AD219" s="149"/>
      <c r="AT219" s="150" t="s">
        <v>162</v>
      </c>
      <c r="AU219" s="150" t="s">
        <v>95</v>
      </c>
      <c r="AV219" s="10" t="s">
        <v>95</v>
      </c>
      <c r="AW219" s="10" t="s">
        <v>7</v>
      </c>
      <c r="AX219" s="10" t="s">
        <v>79</v>
      </c>
      <c r="AY219" s="150" t="s">
        <v>153</v>
      </c>
    </row>
    <row r="220" spans="2:65" s="10" customFormat="1" ht="22.5" customHeight="1">
      <c r="B220" s="144"/>
      <c r="C220" s="185"/>
      <c r="D220" s="185"/>
      <c r="E220" s="145" t="s">
        <v>5</v>
      </c>
      <c r="F220" s="658" t="s">
        <v>1330</v>
      </c>
      <c r="G220" s="659"/>
      <c r="H220" s="659"/>
      <c r="I220" s="659"/>
      <c r="J220" s="185"/>
      <c r="K220" s="146">
        <v>163.73599999999999</v>
      </c>
      <c r="L220" s="185"/>
      <c r="M220" s="185"/>
      <c r="N220" s="185"/>
      <c r="O220" s="185"/>
      <c r="P220" s="185"/>
      <c r="Q220" s="185"/>
      <c r="R220" s="147"/>
      <c r="T220" s="148"/>
      <c r="U220" s="185"/>
      <c r="V220" s="185"/>
      <c r="W220" s="185"/>
      <c r="X220" s="185"/>
      <c r="Y220" s="185"/>
      <c r="Z220" s="185"/>
      <c r="AA220" s="185"/>
      <c r="AB220" s="185"/>
      <c r="AC220" s="185"/>
      <c r="AD220" s="149"/>
      <c r="AT220" s="150" t="s">
        <v>162</v>
      </c>
      <c r="AU220" s="150" t="s">
        <v>95</v>
      </c>
      <c r="AV220" s="10" t="s">
        <v>95</v>
      </c>
      <c r="AW220" s="10" t="s">
        <v>7</v>
      </c>
      <c r="AX220" s="10" t="s">
        <v>79</v>
      </c>
      <c r="AY220" s="150" t="s">
        <v>153</v>
      </c>
    </row>
    <row r="221" spans="2:65" s="11" customFormat="1" ht="22.5" customHeight="1">
      <c r="B221" s="151"/>
      <c r="C221" s="184"/>
      <c r="D221" s="184"/>
      <c r="E221" s="191" t="s">
        <v>5</v>
      </c>
      <c r="F221" s="660" t="s">
        <v>163</v>
      </c>
      <c r="G221" s="661"/>
      <c r="H221" s="661"/>
      <c r="I221" s="661"/>
      <c r="J221" s="184"/>
      <c r="K221" s="152">
        <v>233.48699999999999</v>
      </c>
      <c r="L221" s="184"/>
      <c r="M221" s="184"/>
      <c r="N221" s="184"/>
      <c r="O221" s="184"/>
      <c r="P221" s="184"/>
      <c r="Q221" s="184"/>
      <c r="R221" s="153"/>
      <c r="T221" s="154"/>
      <c r="U221" s="184"/>
      <c r="V221" s="184"/>
      <c r="W221" s="184"/>
      <c r="X221" s="184"/>
      <c r="Y221" s="184"/>
      <c r="Z221" s="184"/>
      <c r="AA221" s="184"/>
      <c r="AB221" s="184"/>
      <c r="AC221" s="184"/>
      <c r="AD221" s="155"/>
      <c r="AT221" s="156" t="s">
        <v>162</v>
      </c>
      <c r="AU221" s="156" t="s">
        <v>95</v>
      </c>
      <c r="AV221" s="11" t="s">
        <v>159</v>
      </c>
      <c r="AW221" s="11" t="s">
        <v>7</v>
      </c>
      <c r="AX221" s="11" t="s">
        <v>84</v>
      </c>
      <c r="AY221" s="156" t="s">
        <v>153</v>
      </c>
    </row>
    <row r="222" spans="2:65" s="9" customFormat="1" ht="29.85" customHeight="1">
      <c r="B222" s="122"/>
      <c r="C222" s="123"/>
      <c r="D222" s="133" t="s">
        <v>121</v>
      </c>
      <c r="E222" s="133"/>
      <c r="F222" s="133"/>
      <c r="G222" s="133"/>
      <c r="H222" s="133"/>
      <c r="I222" s="133"/>
      <c r="J222" s="133"/>
      <c r="K222" s="133"/>
      <c r="L222" s="133"/>
      <c r="M222" s="647">
        <f>BK222</f>
        <v>0</v>
      </c>
      <c r="N222" s="648"/>
      <c r="O222" s="648"/>
      <c r="P222" s="648"/>
      <c r="Q222" s="648"/>
      <c r="R222" s="125"/>
      <c r="T222" s="126"/>
      <c r="U222" s="123"/>
      <c r="V222" s="123"/>
      <c r="W222" s="127">
        <f>SUM(W223:W237)</f>
        <v>0</v>
      </c>
      <c r="X222" s="127">
        <f>SUM(X223:X237)</f>
        <v>0</v>
      </c>
      <c r="Y222" s="123"/>
      <c r="Z222" s="128">
        <f>SUM(Z223:Z237)</f>
        <v>55.129260000000002</v>
      </c>
      <c r="AA222" s="123"/>
      <c r="AB222" s="128">
        <f>SUM(AB223:AB237)</f>
        <v>0</v>
      </c>
      <c r="AC222" s="123"/>
      <c r="AD222" s="129">
        <f>SUM(AD223:AD237)</f>
        <v>7.1006009999999993</v>
      </c>
      <c r="AR222" s="130" t="s">
        <v>95</v>
      </c>
      <c r="AT222" s="131" t="s">
        <v>78</v>
      </c>
      <c r="AU222" s="131" t="s">
        <v>84</v>
      </c>
      <c r="AY222" s="130" t="s">
        <v>153</v>
      </c>
      <c r="BK222" s="132">
        <f>SUM(BK223:BK237)</f>
        <v>0</v>
      </c>
    </row>
    <row r="223" spans="2:65" s="1" customFormat="1" ht="22.5" customHeight="1">
      <c r="B223" s="134"/>
      <c r="C223" s="135" t="s">
        <v>251</v>
      </c>
      <c r="D223" s="135" t="s">
        <v>155</v>
      </c>
      <c r="E223" s="136" t="s">
        <v>1340</v>
      </c>
      <c r="F223" s="654" t="s">
        <v>1339</v>
      </c>
      <c r="G223" s="654"/>
      <c r="H223" s="654"/>
      <c r="I223" s="654"/>
      <c r="J223" s="137" t="s">
        <v>204</v>
      </c>
      <c r="K223" s="138">
        <v>233.48699999999999</v>
      </c>
      <c r="L223" s="183"/>
      <c r="M223" s="655"/>
      <c r="N223" s="655"/>
      <c r="O223" s="655"/>
      <c r="P223" s="655">
        <f>ROUND(V223*K223,2)</f>
        <v>0</v>
      </c>
      <c r="Q223" s="655"/>
      <c r="R223" s="139"/>
      <c r="T223" s="140" t="s">
        <v>5</v>
      </c>
      <c r="U223" s="42" t="s">
        <v>42</v>
      </c>
      <c r="V223" s="178">
        <f>L223+M223</f>
        <v>0</v>
      </c>
      <c r="W223" s="178">
        <f>ROUND(L223*K223,2)</f>
        <v>0</v>
      </c>
      <c r="X223" s="178">
        <f>ROUND(M223*K223,2)</f>
        <v>0</v>
      </c>
      <c r="Y223" s="141">
        <v>0.09</v>
      </c>
      <c r="Z223" s="141">
        <f>Y223*K223</f>
        <v>21.013829999999999</v>
      </c>
      <c r="AA223" s="141">
        <v>0</v>
      </c>
      <c r="AB223" s="141">
        <f>AA223*K223</f>
        <v>0</v>
      </c>
      <c r="AC223" s="141">
        <v>1.4999999999999999E-2</v>
      </c>
      <c r="AD223" s="142">
        <f>AC223*K223</f>
        <v>3.5023049999999998</v>
      </c>
      <c r="AR223" s="20" t="s">
        <v>370</v>
      </c>
      <c r="AT223" s="20" t="s">
        <v>155</v>
      </c>
      <c r="AU223" s="20" t="s">
        <v>95</v>
      </c>
      <c r="AY223" s="20" t="s">
        <v>153</v>
      </c>
      <c r="BE223" s="143">
        <f>IF(U223="základní",P223,0)</f>
        <v>0</v>
      </c>
      <c r="BF223" s="143">
        <f>IF(U223="snížená",P223,0)</f>
        <v>0</v>
      </c>
      <c r="BG223" s="143">
        <f>IF(U223="zákl. přenesená",P223,0)</f>
        <v>0</v>
      </c>
      <c r="BH223" s="143">
        <f>IF(U223="sníž. přenesená",P223,0)</f>
        <v>0</v>
      </c>
      <c r="BI223" s="143">
        <f>IF(U223="nulová",P223,0)</f>
        <v>0</v>
      </c>
      <c r="BJ223" s="20" t="s">
        <v>84</v>
      </c>
      <c r="BK223" s="143">
        <f>ROUND(V223*K223,2)</f>
        <v>0</v>
      </c>
      <c r="BL223" s="20" t="s">
        <v>370</v>
      </c>
      <c r="BM223" s="20" t="s">
        <v>1338</v>
      </c>
    </row>
    <row r="224" spans="2:65" s="10" customFormat="1" ht="22.5" customHeight="1">
      <c r="B224" s="144"/>
      <c r="C224" s="185"/>
      <c r="D224" s="185"/>
      <c r="E224" s="145" t="s">
        <v>5</v>
      </c>
      <c r="F224" s="662" t="s">
        <v>1331</v>
      </c>
      <c r="G224" s="663"/>
      <c r="H224" s="663"/>
      <c r="I224" s="663"/>
      <c r="J224" s="185"/>
      <c r="K224" s="146">
        <v>69.751000000000005</v>
      </c>
      <c r="L224" s="185"/>
      <c r="M224" s="185"/>
      <c r="N224" s="185"/>
      <c r="O224" s="185"/>
      <c r="P224" s="185"/>
      <c r="Q224" s="185"/>
      <c r="R224" s="147"/>
      <c r="T224" s="148"/>
      <c r="U224" s="185"/>
      <c r="V224" s="185"/>
      <c r="W224" s="185"/>
      <c r="X224" s="185"/>
      <c r="Y224" s="185"/>
      <c r="Z224" s="185"/>
      <c r="AA224" s="185"/>
      <c r="AB224" s="185"/>
      <c r="AC224" s="185"/>
      <c r="AD224" s="149"/>
      <c r="AT224" s="150" t="s">
        <v>162</v>
      </c>
      <c r="AU224" s="150" t="s">
        <v>95</v>
      </c>
      <c r="AV224" s="10" t="s">
        <v>95</v>
      </c>
      <c r="AW224" s="10" t="s">
        <v>7</v>
      </c>
      <c r="AX224" s="10" t="s">
        <v>79</v>
      </c>
      <c r="AY224" s="150" t="s">
        <v>153</v>
      </c>
    </row>
    <row r="225" spans="2:65" s="10" customFormat="1" ht="22.5" customHeight="1">
      <c r="B225" s="144"/>
      <c r="C225" s="185"/>
      <c r="D225" s="185"/>
      <c r="E225" s="145" t="s">
        <v>5</v>
      </c>
      <c r="F225" s="658" t="s">
        <v>1330</v>
      </c>
      <c r="G225" s="659"/>
      <c r="H225" s="659"/>
      <c r="I225" s="659"/>
      <c r="J225" s="185"/>
      <c r="K225" s="146">
        <v>163.73599999999999</v>
      </c>
      <c r="L225" s="185"/>
      <c r="M225" s="185"/>
      <c r="N225" s="185"/>
      <c r="O225" s="185"/>
      <c r="P225" s="185"/>
      <c r="Q225" s="185"/>
      <c r="R225" s="147"/>
      <c r="T225" s="148"/>
      <c r="U225" s="185"/>
      <c r="V225" s="185"/>
      <c r="W225" s="185"/>
      <c r="X225" s="185"/>
      <c r="Y225" s="185"/>
      <c r="Z225" s="185"/>
      <c r="AA225" s="185"/>
      <c r="AB225" s="185"/>
      <c r="AC225" s="185"/>
      <c r="AD225" s="149"/>
      <c r="AT225" s="150" t="s">
        <v>162</v>
      </c>
      <c r="AU225" s="150" t="s">
        <v>95</v>
      </c>
      <c r="AV225" s="10" t="s">
        <v>95</v>
      </c>
      <c r="AW225" s="10" t="s">
        <v>7</v>
      </c>
      <c r="AX225" s="10" t="s">
        <v>79</v>
      </c>
      <c r="AY225" s="150" t="s">
        <v>153</v>
      </c>
    </row>
    <row r="226" spans="2:65" s="11" customFormat="1" ht="22.5" customHeight="1">
      <c r="B226" s="151"/>
      <c r="C226" s="184"/>
      <c r="D226" s="184"/>
      <c r="E226" s="191" t="s">
        <v>5</v>
      </c>
      <c r="F226" s="660" t="s">
        <v>163</v>
      </c>
      <c r="G226" s="661"/>
      <c r="H226" s="661"/>
      <c r="I226" s="661"/>
      <c r="J226" s="184"/>
      <c r="K226" s="152">
        <v>233.48699999999999</v>
      </c>
      <c r="L226" s="184"/>
      <c r="M226" s="184"/>
      <c r="N226" s="184"/>
      <c r="O226" s="184"/>
      <c r="P226" s="184"/>
      <c r="Q226" s="184"/>
      <c r="R226" s="153"/>
      <c r="T226" s="154"/>
      <c r="U226" s="184"/>
      <c r="V226" s="184"/>
      <c r="W226" s="184"/>
      <c r="X226" s="184"/>
      <c r="Y226" s="184"/>
      <c r="Z226" s="184"/>
      <c r="AA226" s="184"/>
      <c r="AB226" s="184"/>
      <c r="AC226" s="184"/>
      <c r="AD226" s="155"/>
      <c r="AT226" s="156" t="s">
        <v>162</v>
      </c>
      <c r="AU226" s="156" t="s">
        <v>95</v>
      </c>
      <c r="AV226" s="11" t="s">
        <v>159</v>
      </c>
      <c r="AW226" s="11" t="s">
        <v>7</v>
      </c>
      <c r="AX226" s="11" t="s">
        <v>84</v>
      </c>
      <c r="AY226" s="156" t="s">
        <v>153</v>
      </c>
    </row>
    <row r="227" spans="2:65" s="1" customFormat="1" ht="31.5" customHeight="1">
      <c r="B227" s="134"/>
      <c r="C227" s="135" t="s">
        <v>12</v>
      </c>
      <c r="D227" s="135" t="s">
        <v>155</v>
      </c>
      <c r="E227" s="136" t="s">
        <v>1337</v>
      </c>
      <c r="F227" s="654" t="s">
        <v>1336</v>
      </c>
      <c r="G227" s="654"/>
      <c r="H227" s="654"/>
      <c r="I227" s="654"/>
      <c r="J227" s="137" t="s">
        <v>204</v>
      </c>
      <c r="K227" s="138">
        <v>233.48699999999999</v>
      </c>
      <c r="L227" s="183"/>
      <c r="M227" s="655"/>
      <c r="N227" s="655"/>
      <c r="O227" s="655"/>
      <c r="P227" s="655">
        <f>ROUND(V227*K227,2)</f>
        <v>0</v>
      </c>
      <c r="Q227" s="655"/>
      <c r="R227" s="139"/>
      <c r="T227" s="140" t="s">
        <v>5</v>
      </c>
      <c r="U227" s="42" t="s">
        <v>42</v>
      </c>
      <c r="V227" s="178">
        <f>L227+M227</f>
        <v>0</v>
      </c>
      <c r="W227" s="178">
        <f>ROUND(L227*K227,2)</f>
        <v>0</v>
      </c>
      <c r="X227" s="178">
        <f>ROUND(M227*K227,2)</f>
        <v>0</v>
      </c>
      <c r="Y227" s="141">
        <v>0.05</v>
      </c>
      <c r="Z227" s="141">
        <f>Y227*K227</f>
        <v>11.67435</v>
      </c>
      <c r="AA227" s="141">
        <v>0</v>
      </c>
      <c r="AB227" s="141">
        <f>AA227*K227</f>
        <v>0</v>
      </c>
      <c r="AC227" s="141">
        <v>5.0000000000000001E-3</v>
      </c>
      <c r="AD227" s="142">
        <f>AC227*K227</f>
        <v>1.167435</v>
      </c>
      <c r="AR227" s="20" t="s">
        <v>370</v>
      </c>
      <c r="AT227" s="20" t="s">
        <v>155</v>
      </c>
      <c r="AU227" s="20" t="s">
        <v>95</v>
      </c>
      <c r="AY227" s="20" t="s">
        <v>153</v>
      </c>
      <c r="BE227" s="143">
        <f>IF(U227="základní",P227,0)</f>
        <v>0</v>
      </c>
      <c r="BF227" s="143">
        <f>IF(U227="snížená",P227,0)</f>
        <v>0</v>
      </c>
      <c r="BG227" s="143">
        <f>IF(U227="zákl. přenesená",P227,0)</f>
        <v>0</v>
      </c>
      <c r="BH227" s="143">
        <f>IF(U227="sníž. přenesená",P227,0)</f>
        <v>0</v>
      </c>
      <c r="BI227" s="143">
        <f>IF(U227="nulová",P227,0)</f>
        <v>0</v>
      </c>
      <c r="BJ227" s="20" t="s">
        <v>84</v>
      </c>
      <c r="BK227" s="143">
        <f>ROUND(V227*K227,2)</f>
        <v>0</v>
      </c>
      <c r="BL227" s="20" t="s">
        <v>370</v>
      </c>
      <c r="BM227" s="20" t="s">
        <v>1335</v>
      </c>
    </row>
    <row r="228" spans="2:65" s="10" customFormat="1" ht="22.5" customHeight="1">
      <c r="B228" s="144"/>
      <c r="C228" s="185"/>
      <c r="D228" s="185"/>
      <c r="E228" s="145" t="s">
        <v>5</v>
      </c>
      <c r="F228" s="662" t="s">
        <v>1331</v>
      </c>
      <c r="G228" s="663"/>
      <c r="H228" s="663"/>
      <c r="I228" s="663"/>
      <c r="J228" s="185"/>
      <c r="K228" s="146">
        <v>69.751000000000005</v>
      </c>
      <c r="L228" s="185"/>
      <c r="M228" s="185"/>
      <c r="N228" s="185"/>
      <c r="O228" s="185"/>
      <c r="P228" s="185"/>
      <c r="Q228" s="185"/>
      <c r="R228" s="147"/>
      <c r="T228" s="148"/>
      <c r="U228" s="185"/>
      <c r="V228" s="185"/>
      <c r="W228" s="185"/>
      <c r="X228" s="185"/>
      <c r="Y228" s="185"/>
      <c r="Z228" s="185"/>
      <c r="AA228" s="185"/>
      <c r="AB228" s="185"/>
      <c r="AC228" s="185"/>
      <c r="AD228" s="149"/>
      <c r="AT228" s="150" t="s">
        <v>162</v>
      </c>
      <c r="AU228" s="150" t="s">
        <v>95</v>
      </c>
      <c r="AV228" s="10" t="s">
        <v>95</v>
      </c>
      <c r="AW228" s="10" t="s">
        <v>7</v>
      </c>
      <c r="AX228" s="10" t="s">
        <v>79</v>
      </c>
      <c r="AY228" s="150" t="s">
        <v>153</v>
      </c>
    </row>
    <row r="229" spans="2:65" s="10" customFormat="1" ht="22.5" customHeight="1">
      <c r="B229" s="144"/>
      <c r="C229" s="185"/>
      <c r="D229" s="185"/>
      <c r="E229" s="145" t="s">
        <v>5</v>
      </c>
      <c r="F229" s="658" t="s">
        <v>1330</v>
      </c>
      <c r="G229" s="659"/>
      <c r="H229" s="659"/>
      <c r="I229" s="659"/>
      <c r="J229" s="185"/>
      <c r="K229" s="146">
        <v>163.73599999999999</v>
      </c>
      <c r="L229" s="185"/>
      <c r="M229" s="185"/>
      <c r="N229" s="185"/>
      <c r="O229" s="185"/>
      <c r="P229" s="185"/>
      <c r="Q229" s="185"/>
      <c r="R229" s="147"/>
      <c r="T229" s="148"/>
      <c r="U229" s="185"/>
      <c r="V229" s="185"/>
      <c r="W229" s="185"/>
      <c r="X229" s="185"/>
      <c r="Y229" s="185"/>
      <c r="Z229" s="185"/>
      <c r="AA229" s="185"/>
      <c r="AB229" s="185"/>
      <c r="AC229" s="185"/>
      <c r="AD229" s="149"/>
      <c r="AT229" s="150" t="s">
        <v>162</v>
      </c>
      <c r="AU229" s="150" t="s">
        <v>95</v>
      </c>
      <c r="AV229" s="10" t="s">
        <v>95</v>
      </c>
      <c r="AW229" s="10" t="s">
        <v>7</v>
      </c>
      <c r="AX229" s="10" t="s">
        <v>79</v>
      </c>
      <c r="AY229" s="150" t="s">
        <v>153</v>
      </c>
    </row>
    <row r="230" spans="2:65" s="11" customFormat="1" ht="22.5" customHeight="1">
      <c r="B230" s="151"/>
      <c r="C230" s="184"/>
      <c r="D230" s="184"/>
      <c r="E230" s="191" t="s">
        <v>5</v>
      </c>
      <c r="F230" s="660" t="s">
        <v>163</v>
      </c>
      <c r="G230" s="661"/>
      <c r="H230" s="661"/>
      <c r="I230" s="661"/>
      <c r="J230" s="184"/>
      <c r="K230" s="152">
        <v>233.48699999999999</v>
      </c>
      <c r="L230" s="184"/>
      <c r="M230" s="184"/>
      <c r="N230" s="184"/>
      <c r="O230" s="184"/>
      <c r="P230" s="184"/>
      <c r="Q230" s="184"/>
      <c r="R230" s="153"/>
      <c r="T230" s="154"/>
      <c r="U230" s="184"/>
      <c r="V230" s="184"/>
      <c r="W230" s="184"/>
      <c r="X230" s="184"/>
      <c r="Y230" s="184"/>
      <c r="Z230" s="184"/>
      <c r="AA230" s="184"/>
      <c r="AB230" s="184"/>
      <c r="AC230" s="184"/>
      <c r="AD230" s="155"/>
      <c r="AT230" s="156" t="s">
        <v>162</v>
      </c>
      <c r="AU230" s="156" t="s">
        <v>95</v>
      </c>
      <c r="AV230" s="11" t="s">
        <v>159</v>
      </c>
      <c r="AW230" s="11" t="s">
        <v>7</v>
      </c>
      <c r="AX230" s="11" t="s">
        <v>84</v>
      </c>
      <c r="AY230" s="156" t="s">
        <v>153</v>
      </c>
    </row>
    <row r="231" spans="2:65" s="1" customFormat="1" ht="31.5" customHeight="1">
      <c r="B231" s="134"/>
      <c r="C231" s="135" t="s">
        <v>370</v>
      </c>
      <c r="D231" s="135" t="s">
        <v>155</v>
      </c>
      <c r="E231" s="136" t="s">
        <v>1334</v>
      </c>
      <c r="F231" s="654" t="s">
        <v>1333</v>
      </c>
      <c r="G231" s="654"/>
      <c r="H231" s="654"/>
      <c r="I231" s="654"/>
      <c r="J231" s="137" t="s">
        <v>204</v>
      </c>
      <c r="K231" s="138">
        <v>233.48699999999999</v>
      </c>
      <c r="L231" s="183"/>
      <c r="M231" s="655"/>
      <c r="N231" s="655"/>
      <c r="O231" s="655"/>
      <c r="P231" s="655">
        <f>ROUND(V231*K231,2)</f>
        <v>0</v>
      </c>
      <c r="Q231" s="655"/>
      <c r="R231" s="139"/>
      <c r="T231" s="140" t="s">
        <v>5</v>
      </c>
      <c r="U231" s="42" t="s">
        <v>42</v>
      </c>
      <c r="V231" s="178">
        <f>L231+M231</f>
        <v>0</v>
      </c>
      <c r="W231" s="178">
        <f>ROUND(L231*K231,2)</f>
        <v>0</v>
      </c>
      <c r="X231" s="178">
        <f>ROUND(M231*K231,2)</f>
        <v>0</v>
      </c>
      <c r="Y231" s="141">
        <v>0.04</v>
      </c>
      <c r="Z231" s="141">
        <f>Y231*K231</f>
        <v>9.33948</v>
      </c>
      <c r="AA231" s="141">
        <v>0</v>
      </c>
      <c r="AB231" s="141">
        <f>AA231*K231</f>
        <v>0</v>
      </c>
      <c r="AC231" s="141">
        <v>3.0000000000000001E-3</v>
      </c>
      <c r="AD231" s="142">
        <f>AC231*K231</f>
        <v>0.700461</v>
      </c>
      <c r="AR231" s="20" t="s">
        <v>370</v>
      </c>
      <c r="AT231" s="20" t="s">
        <v>155</v>
      </c>
      <c r="AU231" s="20" t="s">
        <v>95</v>
      </c>
      <c r="AY231" s="20" t="s">
        <v>153</v>
      </c>
      <c r="BE231" s="143">
        <f>IF(U231="základní",P231,0)</f>
        <v>0</v>
      </c>
      <c r="BF231" s="143">
        <f>IF(U231="snížená",P231,0)</f>
        <v>0</v>
      </c>
      <c r="BG231" s="143">
        <f>IF(U231="zákl. přenesená",P231,0)</f>
        <v>0</v>
      </c>
      <c r="BH231" s="143">
        <f>IF(U231="sníž. přenesená",P231,0)</f>
        <v>0</v>
      </c>
      <c r="BI231" s="143">
        <f>IF(U231="nulová",P231,0)</f>
        <v>0</v>
      </c>
      <c r="BJ231" s="20" t="s">
        <v>84</v>
      </c>
      <c r="BK231" s="143">
        <f>ROUND(V231*K231,2)</f>
        <v>0</v>
      </c>
      <c r="BL231" s="20" t="s">
        <v>370</v>
      </c>
      <c r="BM231" s="20" t="s">
        <v>1332</v>
      </c>
    </row>
    <row r="232" spans="2:65" s="10" customFormat="1" ht="22.5" customHeight="1">
      <c r="B232" s="144"/>
      <c r="C232" s="185"/>
      <c r="D232" s="185"/>
      <c r="E232" s="145" t="s">
        <v>5</v>
      </c>
      <c r="F232" s="662" t="s">
        <v>1331</v>
      </c>
      <c r="G232" s="663"/>
      <c r="H232" s="663"/>
      <c r="I232" s="663"/>
      <c r="J232" s="185"/>
      <c r="K232" s="146">
        <v>69.751000000000005</v>
      </c>
      <c r="L232" s="185"/>
      <c r="M232" s="185"/>
      <c r="N232" s="185"/>
      <c r="O232" s="185"/>
      <c r="P232" s="185"/>
      <c r="Q232" s="185"/>
      <c r="R232" s="147"/>
      <c r="T232" s="148"/>
      <c r="U232" s="185"/>
      <c r="V232" s="185"/>
      <c r="W232" s="185"/>
      <c r="X232" s="185"/>
      <c r="Y232" s="185"/>
      <c r="Z232" s="185"/>
      <c r="AA232" s="185"/>
      <c r="AB232" s="185"/>
      <c r="AC232" s="185"/>
      <c r="AD232" s="149"/>
      <c r="AT232" s="150" t="s">
        <v>162</v>
      </c>
      <c r="AU232" s="150" t="s">
        <v>95</v>
      </c>
      <c r="AV232" s="10" t="s">
        <v>95</v>
      </c>
      <c r="AW232" s="10" t="s">
        <v>7</v>
      </c>
      <c r="AX232" s="10" t="s">
        <v>79</v>
      </c>
      <c r="AY232" s="150" t="s">
        <v>153</v>
      </c>
    </row>
    <row r="233" spans="2:65" s="10" customFormat="1" ht="22.5" customHeight="1">
      <c r="B233" s="144"/>
      <c r="C233" s="185"/>
      <c r="D233" s="185"/>
      <c r="E233" s="145" t="s">
        <v>5</v>
      </c>
      <c r="F233" s="658" t="s">
        <v>1330</v>
      </c>
      <c r="G233" s="659"/>
      <c r="H233" s="659"/>
      <c r="I233" s="659"/>
      <c r="J233" s="185"/>
      <c r="K233" s="146">
        <v>163.73599999999999</v>
      </c>
      <c r="L233" s="185"/>
      <c r="M233" s="185"/>
      <c r="N233" s="185"/>
      <c r="O233" s="185"/>
      <c r="P233" s="185"/>
      <c r="Q233" s="185"/>
      <c r="R233" s="147"/>
      <c r="T233" s="148"/>
      <c r="U233" s="185"/>
      <c r="V233" s="185"/>
      <c r="W233" s="185"/>
      <c r="X233" s="185"/>
      <c r="Y233" s="185"/>
      <c r="Z233" s="185"/>
      <c r="AA233" s="185"/>
      <c r="AB233" s="185"/>
      <c r="AC233" s="185"/>
      <c r="AD233" s="149"/>
      <c r="AT233" s="150" t="s">
        <v>162</v>
      </c>
      <c r="AU233" s="150" t="s">
        <v>95</v>
      </c>
      <c r="AV233" s="10" t="s">
        <v>95</v>
      </c>
      <c r="AW233" s="10" t="s">
        <v>7</v>
      </c>
      <c r="AX233" s="10" t="s">
        <v>79</v>
      </c>
      <c r="AY233" s="150" t="s">
        <v>153</v>
      </c>
    </row>
    <row r="234" spans="2:65" s="11" customFormat="1" ht="22.5" customHeight="1">
      <c r="B234" s="151"/>
      <c r="C234" s="184"/>
      <c r="D234" s="184"/>
      <c r="E234" s="191" t="s">
        <v>5</v>
      </c>
      <c r="F234" s="660" t="s">
        <v>163</v>
      </c>
      <c r="G234" s="661"/>
      <c r="H234" s="661"/>
      <c r="I234" s="661"/>
      <c r="J234" s="184"/>
      <c r="K234" s="152">
        <v>233.48699999999999</v>
      </c>
      <c r="L234" s="184"/>
      <c r="M234" s="184"/>
      <c r="N234" s="184"/>
      <c r="O234" s="184"/>
      <c r="P234" s="184"/>
      <c r="Q234" s="184"/>
      <c r="R234" s="153"/>
      <c r="T234" s="154"/>
      <c r="U234" s="184"/>
      <c r="V234" s="184"/>
      <c r="W234" s="184"/>
      <c r="X234" s="184"/>
      <c r="Y234" s="184"/>
      <c r="Z234" s="184"/>
      <c r="AA234" s="184"/>
      <c r="AB234" s="184"/>
      <c r="AC234" s="184"/>
      <c r="AD234" s="155"/>
      <c r="AT234" s="156" t="s">
        <v>162</v>
      </c>
      <c r="AU234" s="156" t="s">
        <v>95</v>
      </c>
      <c r="AV234" s="11" t="s">
        <v>159</v>
      </c>
      <c r="AW234" s="11" t="s">
        <v>7</v>
      </c>
      <c r="AX234" s="11" t="s">
        <v>84</v>
      </c>
      <c r="AY234" s="156" t="s">
        <v>153</v>
      </c>
    </row>
    <row r="235" spans="2:65" s="1" customFormat="1" ht="31.5" customHeight="1">
      <c r="B235" s="134"/>
      <c r="C235" s="135" t="s">
        <v>253</v>
      </c>
      <c r="D235" s="135" t="s">
        <v>155</v>
      </c>
      <c r="E235" s="136" t="s">
        <v>1329</v>
      </c>
      <c r="F235" s="654" t="s">
        <v>1328</v>
      </c>
      <c r="G235" s="654"/>
      <c r="H235" s="654"/>
      <c r="I235" s="654"/>
      <c r="J235" s="137" t="s">
        <v>204</v>
      </c>
      <c r="K235" s="138">
        <v>123.6</v>
      </c>
      <c r="L235" s="183"/>
      <c r="M235" s="655"/>
      <c r="N235" s="655"/>
      <c r="O235" s="655"/>
      <c r="P235" s="655">
        <f>ROUND(V235*K235,2)</f>
        <v>0</v>
      </c>
      <c r="Q235" s="655"/>
      <c r="R235" s="139"/>
      <c r="T235" s="140" t="s">
        <v>5</v>
      </c>
      <c r="U235" s="42" t="s">
        <v>42</v>
      </c>
      <c r="V235" s="178">
        <f>L235+M235</f>
        <v>0</v>
      </c>
      <c r="W235" s="178">
        <f>ROUND(L235*K235,2)</f>
        <v>0</v>
      </c>
      <c r="X235" s="178">
        <f>ROUND(M235*K235,2)</f>
        <v>0</v>
      </c>
      <c r="Y235" s="141">
        <v>0.106</v>
      </c>
      <c r="Z235" s="141">
        <f>Y235*K235</f>
        <v>13.101599999999999</v>
      </c>
      <c r="AA235" s="141">
        <v>0</v>
      </c>
      <c r="AB235" s="141">
        <f>AA235*K235</f>
        <v>0</v>
      </c>
      <c r="AC235" s="141">
        <v>1.4E-2</v>
      </c>
      <c r="AD235" s="142">
        <f>AC235*K235</f>
        <v>1.7303999999999999</v>
      </c>
      <c r="AR235" s="20" t="s">
        <v>370</v>
      </c>
      <c r="AT235" s="20" t="s">
        <v>155</v>
      </c>
      <c r="AU235" s="20" t="s">
        <v>95</v>
      </c>
      <c r="AY235" s="20" t="s">
        <v>153</v>
      </c>
      <c r="BE235" s="143">
        <f>IF(U235="základní",P235,0)</f>
        <v>0</v>
      </c>
      <c r="BF235" s="143">
        <f>IF(U235="snížená",P235,0)</f>
        <v>0</v>
      </c>
      <c r="BG235" s="143">
        <f>IF(U235="zákl. přenesená",P235,0)</f>
        <v>0</v>
      </c>
      <c r="BH235" s="143">
        <f>IF(U235="sníž. přenesená",P235,0)</f>
        <v>0</v>
      </c>
      <c r="BI235" s="143">
        <f>IF(U235="nulová",P235,0)</f>
        <v>0</v>
      </c>
      <c r="BJ235" s="20" t="s">
        <v>84</v>
      </c>
      <c r="BK235" s="143">
        <f>ROUND(V235*K235,2)</f>
        <v>0</v>
      </c>
      <c r="BL235" s="20" t="s">
        <v>370</v>
      </c>
      <c r="BM235" s="20" t="s">
        <v>1327</v>
      </c>
    </row>
    <row r="236" spans="2:65" s="10" customFormat="1" ht="22.5" customHeight="1">
      <c r="B236" s="144"/>
      <c r="C236" s="185"/>
      <c r="D236" s="185"/>
      <c r="E236" s="145" t="s">
        <v>5</v>
      </c>
      <c r="F236" s="662" t="s">
        <v>1297</v>
      </c>
      <c r="G236" s="663"/>
      <c r="H236" s="663"/>
      <c r="I236" s="663"/>
      <c r="J236" s="185"/>
      <c r="K236" s="146">
        <v>123.6</v>
      </c>
      <c r="L236" s="185"/>
      <c r="M236" s="185"/>
      <c r="N236" s="185"/>
      <c r="O236" s="185"/>
      <c r="P236" s="185"/>
      <c r="Q236" s="185"/>
      <c r="R236" s="147"/>
      <c r="T236" s="148"/>
      <c r="U236" s="185"/>
      <c r="V236" s="185"/>
      <c r="W236" s="185"/>
      <c r="X236" s="185"/>
      <c r="Y236" s="185"/>
      <c r="Z236" s="185"/>
      <c r="AA236" s="185"/>
      <c r="AB236" s="185"/>
      <c r="AC236" s="185"/>
      <c r="AD236" s="149"/>
      <c r="AT236" s="150" t="s">
        <v>162</v>
      </c>
      <c r="AU236" s="150" t="s">
        <v>95</v>
      </c>
      <c r="AV236" s="10" t="s">
        <v>95</v>
      </c>
      <c r="AW236" s="10" t="s">
        <v>7</v>
      </c>
      <c r="AX236" s="10" t="s">
        <v>79</v>
      </c>
      <c r="AY236" s="150" t="s">
        <v>153</v>
      </c>
    </row>
    <row r="237" spans="2:65" s="11" customFormat="1" ht="22.5" customHeight="1">
      <c r="B237" s="151"/>
      <c r="C237" s="184"/>
      <c r="D237" s="184"/>
      <c r="E237" s="191" t="s">
        <v>5</v>
      </c>
      <c r="F237" s="660" t="s">
        <v>163</v>
      </c>
      <c r="G237" s="661"/>
      <c r="H237" s="661"/>
      <c r="I237" s="661"/>
      <c r="J237" s="184"/>
      <c r="K237" s="152">
        <v>123.6</v>
      </c>
      <c r="L237" s="184"/>
      <c r="M237" s="184"/>
      <c r="N237" s="184"/>
      <c r="O237" s="184"/>
      <c r="P237" s="184"/>
      <c r="Q237" s="184"/>
      <c r="R237" s="153"/>
      <c r="T237" s="154"/>
      <c r="U237" s="184"/>
      <c r="V237" s="184"/>
      <c r="W237" s="184"/>
      <c r="X237" s="184"/>
      <c r="Y237" s="184"/>
      <c r="Z237" s="184"/>
      <c r="AA237" s="184"/>
      <c r="AB237" s="184"/>
      <c r="AC237" s="184"/>
      <c r="AD237" s="155"/>
      <c r="AT237" s="156" t="s">
        <v>162</v>
      </c>
      <c r="AU237" s="156" t="s">
        <v>95</v>
      </c>
      <c r="AV237" s="11" t="s">
        <v>159</v>
      </c>
      <c r="AW237" s="11" t="s">
        <v>7</v>
      </c>
      <c r="AX237" s="11" t="s">
        <v>84</v>
      </c>
      <c r="AY237" s="156" t="s">
        <v>153</v>
      </c>
    </row>
    <row r="238" spans="2:65" s="9" customFormat="1" ht="29.85" customHeight="1">
      <c r="B238" s="122"/>
      <c r="C238" s="123"/>
      <c r="D238" s="133" t="s">
        <v>123</v>
      </c>
      <c r="E238" s="133"/>
      <c r="F238" s="133"/>
      <c r="G238" s="133"/>
      <c r="H238" s="133"/>
      <c r="I238" s="133"/>
      <c r="J238" s="133"/>
      <c r="K238" s="133"/>
      <c r="L238" s="133"/>
      <c r="M238" s="647">
        <f>BK238</f>
        <v>0</v>
      </c>
      <c r="N238" s="648"/>
      <c r="O238" s="648"/>
      <c r="P238" s="648"/>
      <c r="Q238" s="648"/>
      <c r="R238" s="125"/>
      <c r="T238" s="126"/>
      <c r="U238" s="123"/>
      <c r="V238" s="123"/>
      <c r="W238" s="127">
        <f>SUM(W239:W262)</f>
        <v>0</v>
      </c>
      <c r="X238" s="127">
        <f>SUM(X239:X262)</f>
        <v>0</v>
      </c>
      <c r="Y238" s="123"/>
      <c r="Z238" s="128">
        <f>SUM(Z239:Z262)</f>
        <v>71.542642999999998</v>
      </c>
      <c r="AA238" s="123"/>
      <c r="AB238" s="128">
        <f>SUM(AB239:AB262)</f>
        <v>0</v>
      </c>
      <c r="AC238" s="123"/>
      <c r="AD238" s="129">
        <f>SUM(AD239:AD262)</f>
        <v>0.98444419999999999</v>
      </c>
      <c r="AR238" s="130" t="s">
        <v>95</v>
      </c>
      <c r="AT238" s="131" t="s">
        <v>78</v>
      </c>
      <c r="AU238" s="131" t="s">
        <v>84</v>
      </c>
      <c r="AY238" s="130" t="s">
        <v>153</v>
      </c>
      <c r="BK238" s="132">
        <f>SUM(BK239:BK262)</f>
        <v>0</v>
      </c>
    </row>
    <row r="239" spans="2:65" s="1" customFormat="1" ht="22.5" customHeight="1">
      <c r="B239" s="134"/>
      <c r="C239" s="135" t="s">
        <v>281</v>
      </c>
      <c r="D239" s="135" t="s">
        <v>155</v>
      </c>
      <c r="E239" s="136" t="s">
        <v>1326</v>
      </c>
      <c r="F239" s="654" t="s">
        <v>1325</v>
      </c>
      <c r="G239" s="654"/>
      <c r="H239" s="654"/>
      <c r="I239" s="654"/>
      <c r="J239" s="137" t="s">
        <v>379</v>
      </c>
      <c r="K239" s="138">
        <v>23.8</v>
      </c>
      <c r="L239" s="183"/>
      <c r="M239" s="655"/>
      <c r="N239" s="655"/>
      <c r="O239" s="655"/>
      <c r="P239" s="655">
        <f>ROUND(V239*K239,2)</f>
        <v>0</v>
      </c>
      <c r="Q239" s="655"/>
      <c r="R239" s="139"/>
      <c r="T239" s="140" t="s">
        <v>5</v>
      </c>
      <c r="U239" s="42" t="s">
        <v>42</v>
      </c>
      <c r="V239" s="178">
        <f>L239+M239</f>
        <v>0</v>
      </c>
      <c r="W239" s="178">
        <f>ROUND(L239*K239,2)</f>
        <v>0</v>
      </c>
      <c r="X239" s="178">
        <f>ROUND(M239*K239,2)</f>
        <v>0</v>
      </c>
      <c r="Y239" s="141">
        <v>0.153</v>
      </c>
      <c r="Z239" s="141">
        <f>Y239*K239</f>
        <v>3.6414</v>
      </c>
      <c r="AA239" s="141">
        <v>0</v>
      </c>
      <c r="AB239" s="141">
        <f>AA239*K239</f>
        <v>0</v>
      </c>
      <c r="AC239" s="141">
        <v>1.8699999999999999E-3</v>
      </c>
      <c r="AD239" s="142">
        <f>AC239*K239</f>
        <v>4.4505999999999997E-2</v>
      </c>
      <c r="AR239" s="20" t="s">
        <v>370</v>
      </c>
      <c r="AT239" s="20" t="s">
        <v>155</v>
      </c>
      <c r="AU239" s="20" t="s">
        <v>95</v>
      </c>
      <c r="AY239" s="20" t="s">
        <v>153</v>
      </c>
      <c r="BE239" s="143">
        <f>IF(U239="základní",P239,0)</f>
        <v>0</v>
      </c>
      <c r="BF239" s="143">
        <f>IF(U239="snížená",P239,0)</f>
        <v>0</v>
      </c>
      <c r="BG239" s="143">
        <f>IF(U239="zákl. přenesená",P239,0)</f>
        <v>0</v>
      </c>
      <c r="BH239" s="143">
        <f>IF(U239="sníž. přenesená",P239,0)</f>
        <v>0</v>
      </c>
      <c r="BI239" s="143">
        <f>IF(U239="nulová",P239,0)</f>
        <v>0</v>
      </c>
      <c r="BJ239" s="20" t="s">
        <v>84</v>
      </c>
      <c r="BK239" s="143">
        <f>ROUND(V239*K239,2)</f>
        <v>0</v>
      </c>
      <c r="BL239" s="20" t="s">
        <v>370</v>
      </c>
      <c r="BM239" s="20" t="s">
        <v>1324</v>
      </c>
    </row>
    <row r="240" spans="2:65" s="10" customFormat="1" ht="22.5" customHeight="1">
      <c r="B240" s="144"/>
      <c r="C240" s="185"/>
      <c r="D240" s="185"/>
      <c r="E240" s="145" t="s">
        <v>5</v>
      </c>
      <c r="F240" s="662" t="s">
        <v>1323</v>
      </c>
      <c r="G240" s="663"/>
      <c r="H240" s="663"/>
      <c r="I240" s="663"/>
      <c r="J240" s="185"/>
      <c r="K240" s="146">
        <v>23.8</v>
      </c>
      <c r="L240" s="185"/>
      <c r="M240" s="185"/>
      <c r="N240" s="185"/>
      <c r="O240" s="185"/>
      <c r="P240" s="185"/>
      <c r="Q240" s="185"/>
      <c r="R240" s="147"/>
      <c r="T240" s="148"/>
      <c r="U240" s="185"/>
      <c r="V240" s="185"/>
      <c r="W240" s="185"/>
      <c r="X240" s="185"/>
      <c r="Y240" s="185"/>
      <c r="Z240" s="185"/>
      <c r="AA240" s="185"/>
      <c r="AB240" s="185"/>
      <c r="AC240" s="185"/>
      <c r="AD240" s="149"/>
      <c r="AT240" s="150" t="s">
        <v>162</v>
      </c>
      <c r="AU240" s="150" t="s">
        <v>95</v>
      </c>
      <c r="AV240" s="10" t="s">
        <v>95</v>
      </c>
      <c r="AW240" s="10" t="s">
        <v>7</v>
      </c>
      <c r="AX240" s="10" t="s">
        <v>79</v>
      </c>
      <c r="AY240" s="150" t="s">
        <v>153</v>
      </c>
    </row>
    <row r="241" spans="2:65" s="11" customFormat="1" ht="22.5" customHeight="1">
      <c r="B241" s="151"/>
      <c r="C241" s="184"/>
      <c r="D241" s="184"/>
      <c r="E241" s="191" t="s">
        <v>5</v>
      </c>
      <c r="F241" s="660" t="s">
        <v>163</v>
      </c>
      <c r="G241" s="661"/>
      <c r="H241" s="661"/>
      <c r="I241" s="661"/>
      <c r="J241" s="184"/>
      <c r="K241" s="152">
        <v>23.8</v>
      </c>
      <c r="L241" s="184"/>
      <c r="M241" s="184"/>
      <c r="N241" s="184"/>
      <c r="O241" s="184"/>
      <c r="P241" s="184"/>
      <c r="Q241" s="184"/>
      <c r="R241" s="153"/>
      <c r="T241" s="154"/>
      <c r="U241" s="184"/>
      <c r="V241" s="184"/>
      <c r="W241" s="184"/>
      <c r="X241" s="184"/>
      <c r="Y241" s="184"/>
      <c r="Z241" s="184"/>
      <c r="AA241" s="184"/>
      <c r="AB241" s="184"/>
      <c r="AC241" s="184"/>
      <c r="AD241" s="155"/>
      <c r="AT241" s="156" t="s">
        <v>162</v>
      </c>
      <c r="AU241" s="156" t="s">
        <v>95</v>
      </c>
      <c r="AV241" s="11" t="s">
        <v>159</v>
      </c>
      <c r="AW241" s="11" t="s">
        <v>7</v>
      </c>
      <c r="AX241" s="11" t="s">
        <v>84</v>
      </c>
      <c r="AY241" s="156" t="s">
        <v>153</v>
      </c>
    </row>
    <row r="242" spans="2:65" s="1" customFormat="1" ht="22.5" customHeight="1">
      <c r="B242" s="134"/>
      <c r="C242" s="135" t="s">
        <v>286</v>
      </c>
      <c r="D242" s="135" t="s">
        <v>155</v>
      </c>
      <c r="E242" s="136" t="s">
        <v>1322</v>
      </c>
      <c r="F242" s="654" t="s">
        <v>1321</v>
      </c>
      <c r="G242" s="654"/>
      <c r="H242" s="654"/>
      <c r="I242" s="654"/>
      <c r="J242" s="137" t="s">
        <v>379</v>
      </c>
      <c r="K242" s="138">
        <v>7</v>
      </c>
      <c r="L242" s="183"/>
      <c r="M242" s="655"/>
      <c r="N242" s="655"/>
      <c r="O242" s="655"/>
      <c r="P242" s="655">
        <f>ROUND(V242*K242,2)</f>
        <v>0</v>
      </c>
      <c r="Q242" s="655"/>
      <c r="R242" s="139"/>
      <c r="T242" s="140" t="s">
        <v>5</v>
      </c>
      <c r="U242" s="42" t="s">
        <v>42</v>
      </c>
      <c r="V242" s="178">
        <f>L242+M242</f>
        <v>0</v>
      </c>
      <c r="W242" s="178">
        <f>ROUND(L242*K242,2)</f>
        <v>0</v>
      </c>
      <c r="X242" s="178">
        <f>ROUND(M242*K242,2)</f>
        <v>0</v>
      </c>
      <c r="Y242" s="141">
        <v>0.11899999999999999</v>
      </c>
      <c r="Z242" s="141">
        <f>Y242*K242</f>
        <v>0.83299999999999996</v>
      </c>
      <c r="AA242" s="141">
        <v>0</v>
      </c>
      <c r="AB242" s="141">
        <f>AA242*K242</f>
        <v>0</v>
      </c>
      <c r="AC242" s="141">
        <v>3.48E-3</v>
      </c>
      <c r="AD242" s="142">
        <f>AC242*K242</f>
        <v>2.436E-2</v>
      </c>
      <c r="AR242" s="20" t="s">
        <v>370</v>
      </c>
      <c r="AT242" s="20" t="s">
        <v>155</v>
      </c>
      <c r="AU242" s="20" t="s">
        <v>95</v>
      </c>
      <c r="AY242" s="20" t="s">
        <v>153</v>
      </c>
      <c r="BE242" s="143">
        <f>IF(U242="základní",P242,0)</f>
        <v>0</v>
      </c>
      <c r="BF242" s="143">
        <f>IF(U242="snížená",P242,0)</f>
        <v>0</v>
      </c>
      <c r="BG242" s="143">
        <f>IF(U242="zákl. přenesená",P242,0)</f>
        <v>0</v>
      </c>
      <c r="BH242" s="143">
        <f>IF(U242="sníž. přenesená",P242,0)</f>
        <v>0</v>
      </c>
      <c r="BI242" s="143">
        <f>IF(U242="nulová",P242,0)</f>
        <v>0</v>
      </c>
      <c r="BJ242" s="20" t="s">
        <v>84</v>
      </c>
      <c r="BK242" s="143">
        <f>ROUND(V242*K242,2)</f>
        <v>0</v>
      </c>
      <c r="BL242" s="20" t="s">
        <v>370</v>
      </c>
      <c r="BM242" s="20" t="s">
        <v>1320</v>
      </c>
    </row>
    <row r="243" spans="2:65" s="10" customFormat="1" ht="22.5" customHeight="1">
      <c r="B243" s="144"/>
      <c r="C243" s="185"/>
      <c r="D243" s="185"/>
      <c r="E243" s="145" t="s">
        <v>5</v>
      </c>
      <c r="F243" s="662" t="s">
        <v>1319</v>
      </c>
      <c r="G243" s="663"/>
      <c r="H243" s="663"/>
      <c r="I243" s="663"/>
      <c r="J243" s="185"/>
      <c r="K243" s="146">
        <v>7</v>
      </c>
      <c r="L243" s="185"/>
      <c r="M243" s="185"/>
      <c r="N243" s="185"/>
      <c r="O243" s="185"/>
      <c r="P243" s="185"/>
      <c r="Q243" s="185"/>
      <c r="R243" s="147"/>
      <c r="T243" s="148"/>
      <c r="U243" s="185"/>
      <c r="V243" s="185"/>
      <c r="W243" s="185"/>
      <c r="X243" s="185"/>
      <c r="Y243" s="185"/>
      <c r="Z243" s="185"/>
      <c r="AA243" s="185"/>
      <c r="AB243" s="185"/>
      <c r="AC243" s="185"/>
      <c r="AD243" s="149"/>
      <c r="AT243" s="150" t="s">
        <v>162</v>
      </c>
      <c r="AU243" s="150" t="s">
        <v>95</v>
      </c>
      <c r="AV243" s="10" t="s">
        <v>95</v>
      </c>
      <c r="AW243" s="10" t="s">
        <v>7</v>
      </c>
      <c r="AX243" s="10" t="s">
        <v>79</v>
      </c>
      <c r="AY243" s="150" t="s">
        <v>153</v>
      </c>
    </row>
    <row r="244" spans="2:65" s="11" customFormat="1" ht="22.5" customHeight="1">
      <c r="B244" s="151"/>
      <c r="C244" s="184"/>
      <c r="D244" s="184"/>
      <c r="E244" s="191" t="s">
        <v>5</v>
      </c>
      <c r="F244" s="660" t="s">
        <v>163</v>
      </c>
      <c r="G244" s="661"/>
      <c r="H244" s="661"/>
      <c r="I244" s="661"/>
      <c r="J244" s="184"/>
      <c r="K244" s="152">
        <v>7</v>
      </c>
      <c r="L244" s="184"/>
      <c r="M244" s="184"/>
      <c r="N244" s="184"/>
      <c r="O244" s="184"/>
      <c r="P244" s="184"/>
      <c r="Q244" s="184"/>
      <c r="R244" s="153"/>
      <c r="T244" s="154"/>
      <c r="U244" s="184"/>
      <c r="V244" s="184"/>
      <c r="W244" s="184"/>
      <c r="X244" s="184"/>
      <c r="Y244" s="184"/>
      <c r="Z244" s="184"/>
      <c r="AA244" s="184"/>
      <c r="AB244" s="184"/>
      <c r="AC244" s="184"/>
      <c r="AD244" s="155"/>
      <c r="AT244" s="156" t="s">
        <v>162</v>
      </c>
      <c r="AU244" s="156" t="s">
        <v>95</v>
      </c>
      <c r="AV244" s="11" t="s">
        <v>159</v>
      </c>
      <c r="AW244" s="11" t="s">
        <v>7</v>
      </c>
      <c r="AX244" s="11" t="s">
        <v>84</v>
      </c>
      <c r="AY244" s="156" t="s">
        <v>153</v>
      </c>
    </row>
    <row r="245" spans="2:65" s="1" customFormat="1" ht="22.5" customHeight="1">
      <c r="B245" s="134"/>
      <c r="C245" s="135" t="s">
        <v>916</v>
      </c>
      <c r="D245" s="135" t="s">
        <v>155</v>
      </c>
      <c r="E245" s="136" t="s">
        <v>1318</v>
      </c>
      <c r="F245" s="654" t="s">
        <v>1317</v>
      </c>
      <c r="G245" s="654"/>
      <c r="H245" s="654"/>
      <c r="I245" s="654"/>
      <c r="J245" s="137" t="s">
        <v>379</v>
      </c>
      <c r="K245" s="138">
        <v>25</v>
      </c>
      <c r="L245" s="183"/>
      <c r="M245" s="655"/>
      <c r="N245" s="655"/>
      <c r="O245" s="655"/>
      <c r="P245" s="655">
        <f>ROUND(V245*K245,2)</f>
        <v>0</v>
      </c>
      <c r="Q245" s="655"/>
      <c r="R245" s="139"/>
      <c r="T245" s="140" t="s">
        <v>5</v>
      </c>
      <c r="U245" s="42" t="s">
        <v>42</v>
      </c>
      <c r="V245" s="178">
        <f>L245+M245</f>
        <v>0</v>
      </c>
      <c r="W245" s="178">
        <f>ROUND(L245*K245,2)</f>
        <v>0</v>
      </c>
      <c r="X245" s="178">
        <f>ROUND(M245*K245,2)</f>
        <v>0</v>
      </c>
      <c r="Y245" s="141">
        <v>0.104</v>
      </c>
      <c r="Z245" s="141">
        <f>Y245*K245</f>
        <v>2.6</v>
      </c>
      <c r="AA245" s="141">
        <v>0</v>
      </c>
      <c r="AB245" s="141">
        <f>AA245*K245</f>
        <v>0</v>
      </c>
      <c r="AC245" s="141">
        <v>1.6999999999999999E-3</v>
      </c>
      <c r="AD245" s="142">
        <f>AC245*K245</f>
        <v>4.2499999999999996E-2</v>
      </c>
      <c r="AR245" s="20" t="s">
        <v>370</v>
      </c>
      <c r="AT245" s="20" t="s">
        <v>155</v>
      </c>
      <c r="AU245" s="20" t="s">
        <v>95</v>
      </c>
      <c r="AY245" s="20" t="s">
        <v>153</v>
      </c>
      <c r="BE245" s="143">
        <f>IF(U245="základní",P245,0)</f>
        <v>0</v>
      </c>
      <c r="BF245" s="143">
        <f>IF(U245="snížená",P245,0)</f>
        <v>0</v>
      </c>
      <c r="BG245" s="143">
        <f>IF(U245="zákl. přenesená",P245,0)</f>
        <v>0</v>
      </c>
      <c r="BH245" s="143">
        <f>IF(U245="sníž. přenesená",P245,0)</f>
        <v>0</v>
      </c>
      <c r="BI245" s="143">
        <f>IF(U245="nulová",P245,0)</f>
        <v>0</v>
      </c>
      <c r="BJ245" s="20" t="s">
        <v>84</v>
      </c>
      <c r="BK245" s="143">
        <f>ROUND(V245*K245,2)</f>
        <v>0</v>
      </c>
      <c r="BL245" s="20" t="s">
        <v>370</v>
      </c>
      <c r="BM245" s="20" t="s">
        <v>1316</v>
      </c>
    </row>
    <row r="246" spans="2:65" s="10" customFormat="1" ht="22.5" customHeight="1">
      <c r="B246" s="144"/>
      <c r="C246" s="185"/>
      <c r="D246" s="185"/>
      <c r="E246" s="145" t="s">
        <v>5</v>
      </c>
      <c r="F246" s="662" t="s">
        <v>1315</v>
      </c>
      <c r="G246" s="663"/>
      <c r="H246" s="663"/>
      <c r="I246" s="663"/>
      <c r="J246" s="185"/>
      <c r="K246" s="146">
        <v>25</v>
      </c>
      <c r="L246" s="185"/>
      <c r="M246" s="185"/>
      <c r="N246" s="185"/>
      <c r="O246" s="185"/>
      <c r="P246" s="185"/>
      <c r="Q246" s="185"/>
      <c r="R246" s="147"/>
      <c r="T246" s="148"/>
      <c r="U246" s="185"/>
      <c r="V246" s="185"/>
      <c r="W246" s="185"/>
      <c r="X246" s="185"/>
      <c r="Y246" s="185"/>
      <c r="Z246" s="185"/>
      <c r="AA246" s="185"/>
      <c r="AB246" s="185"/>
      <c r="AC246" s="185"/>
      <c r="AD246" s="149"/>
      <c r="AT246" s="150" t="s">
        <v>162</v>
      </c>
      <c r="AU246" s="150" t="s">
        <v>95</v>
      </c>
      <c r="AV246" s="10" t="s">
        <v>95</v>
      </c>
      <c r="AW246" s="10" t="s">
        <v>7</v>
      </c>
      <c r="AX246" s="10" t="s">
        <v>79</v>
      </c>
      <c r="AY246" s="150" t="s">
        <v>153</v>
      </c>
    </row>
    <row r="247" spans="2:65" s="11" customFormat="1" ht="22.5" customHeight="1">
      <c r="B247" s="151"/>
      <c r="C247" s="184"/>
      <c r="D247" s="184"/>
      <c r="E247" s="191" t="s">
        <v>5</v>
      </c>
      <c r="F247" s="660" t="s">
        <v>163</v>
      </c>
      <c r="G247" s="661"/>
      <c r="H247" s="661"/>
      <c r="I247" s="661"/>
      <c r="J247" s="184"/>
      <c r="K247" s="152">
        <v>25</v>
      </c>
      <c r="L247" s="184"/>
      <c r="M247" s="184"/>
      <c r="N247" s="184"/>
      <c r="O247" s="184"/>
      <c r="P247" s="184"/>
      <c r="Q247" s="184"/>
      <c r="R247" s="153"/>
      <c r="T247" s="154"/>
      <c r="U247" s="184"/>
      <c r="V247" s="184"/>
      <c r="W247" s="184"/>
      <c r="X247" s="184"/>
      <c r="Y247" s="184"/>
      <c r="Z247" s="184"/>
      <c r="AA247" s="184"/>
      <c r="AB247" s="184"/>
      <c r="AC247" s="184"/>
      <c r="AD247" s="155"/>
      <c r="AT247" s="156" t="s">
        <v>162</v>
      </c>
      <c r="AU247" s="156" t="s">
        <v>95</v>
      </c>
      <c r="AV247" s="11" t="s">
        <v>159</v>
      </c>
      <c r="AW247" s="11" t="s">
        <v>7</v>
      </c>
      <c r="AX247" s="11" t="s">
        <v>84</v>
      </c>
      <c r="AY247" s="156" t="s">
        <v>153</v>
      </c>
    </row>
    <row r="248" spans="2:65" s="1" customFormat="1" ht="31.5" customHeight="1">
      <c r="B248" s="134"/>
      <c r="C248" s="135" t="s">
        <v>276</v>
      </c>
      <c r="D248" s="135" t="s">
        <v>155</v>
      </c>
      <c r="E248" s="136" t="s">
        <v>1314</v>
      </c>
      <c r="F248" s="654" t="s">
        <v>1313</v>
      </c>
      <c r="G248" s="654"/>
      <c r="H248" s="654"/>
      <c r="I248" s="654"/>
      <c r="J248" s="137" t="s">
        <v>379</v>
      </c>
      <c r="K248" s="138">
        <v>47.6</v>
      </c>
      <c r="L248" s="183"/>
      <c r="M248" s="655"/>
      <c r="N248" s="655"/>
      <c r="O248" s="655"/>
      <c r="P248" s="655">
        <f>ROUND(V248*K248,2)</f>
        <v>0</v>
      </c>
      <c r="Q248" s="655"/>
      <c r="R248" s="139"/>
      <c r="T248" s="140" t="s">
        <v>5</v>
      </c>
      <c r="U248" s="42" t="s">
        <v>42</v>
      </c>
      <c r="V248" s="178">
        <f>L248+M248</f>
        <v>0</v>
      </c>
      <c r="W248" s="178">
        <f>ROUND(L248*K248,2)</f>
        <v>0</v>
      </c>
      <c r="X248" s="178">
        <f>ROUND(M248*K248,2)</f>
        <v>0</v>
      </c>
      <c r="Y248" s="141">
        <v>0.14599999999999999</v>
      </c>
      <c r="Z248" s="141">
        <f>Y248*K248</f>
        <v>6.9495999999999993</v>
      </c>
      <c r="AA248" s="141">
        <v>0</v>
      </c>
      <c r="AB248" s="141">
        <f>AA248*K248</f>
        <v>0</v>
      </c>
      <c r="AC248" s="141">
        <v>1.7700000000000001E-3</v>
      </c>
      <c r="AD248" s="142">
        <f>AC248*K248</f>
        <v>8.4252000000000007E-2</v>
      </c>
      <c r="AR248" s="20" t="s">
        <v>370</v>
      </c>
      <c r="AT248" s="20" t="s">
        <v>155</v>
      </c>
      <c r="AU248" s="20" t="s">
        <v>95</v>
      </c>
      <c r="AY248" s="20" t="s">
        <v>153</v>
      </c>
      <c r="BE248" s="143">
        <f>IF(U248="základní",P248,0)</f>
        <v>0</v>
      </c>
      <c r="BF248" s="143">
        <f>IF(U248="snížená",P248,0)</f>
        <v>0</v>
      </c>
      <c r="BG248" s="143">
        <f>IF(U248="zákl. přenesená",P248,0)</f>
        <v>0</v>
      </c>
      <c r="BH248" s="143">
        <f>IF(U248="sníž. přenesená",P248,0)</f>
        <v>0</v>
      </c>
      <c r="BI248" s="143">
        <f>IF(U248="nulová",P248,0)</f>
        <v>0</v>
      </c>
      <c r="BJ248" s="20" t="s">
        <v>84</v>
      </c>
      <c r="BK248" s="143">
        <f>ROUND(V248*K248,2)</f>
        <v>0</v>
      </c>
      <c r="BL248" s="20" t="s">
        <v>370</v>
      </c>
      <c r="BM248" s="20" t="s">
        <v>1312</v>
      </c>
    </row>
    <row r="249" spans="2:65" s="10" customFormat="1" ht="22.5" customHeight="1">
      <c r="B249" s="144"/>
      <c r="C249" s="185"/>
      <c r="D249" s="185"/>
      <c r="E249" s="145" t="s">
        <v>5</v>
      </c>
      <c r="F249" s="662" t="s">
        <v>1304</v>
      </c>
      <c r="G249" s="663"/>
      <c r="H249" s="663"/>
      <c r="I249" s="663"/>
      <c r="J249" s="185"/>
      <c r="K249" s="146">
        <v>47.6</v>
      </c>
      <c r="L249" s="185"/>
      <c r="M249" s="185"/>
      <c r="N249" s="185"/>
      <c r="O249" s="185"/>
      <c r="P249" s="185"/>
      <c r="Q249" s="185"/>
      <c r="R249" s="147"/>
      <c r="T249" s="148"/>
      <c r="U249" s="185"/>
      <c r="V249" s="185"/>
      <c r="W249" s="185"/>
      <c r="X249" s="185"/>
      <c r="Y249" s="185"/>
      <c r="Z249" s="185"/>
      <c r="AA249" s="185"/>
      <c r="AB249" s="185"/>
      <c r="AC249" s="185"/>
      <c r="AD249" s="149"/>
      <c r="AT249" s="150" t="s">
        <v>162</v>
      </c>
      <c r="AU249" s="150" t="s">
        <v>95</v>
      </c>
      <c r="AV249" s="10" t="s">
        <v>95</v>
      </c>
      <c r="AW249" s="10" t="s">
        <v>7</v>
      </c>
      <c r="AX249" s="10" t="s">
        <v>79</v>
      </c>
      <c r="AY249" s="150" t="s">
        <v>153</v>
      </c>
    </row>
    <row r="250" spans="2:65" s="11" customFormat="1" ht="22.5" customHeight="1">
      <c r="B250" s="151"/>
      <c r="C250" s="184"/>
      <c r="D250" s="184"/>
      <c r="E250" s="191" t="s">
        <v>5</v>
      </c>
      <c r="F250" s="660" t="s">
        <v>163</v>
      </c>
      <c r="G250" s="661"/>
      <c r="H250" s="661"/>
      <c r="I250" s="661"/>
      <c r="J250" s="184"/>
      <c r="K250" s="152">
        <v>47.6</v>
      </c>
      <c r="L250" s="184"/>
      <c r="M250" s="184"/>
      <c r="N250" s="184"/>
      <c r="O250" s="184"/>
      <c r="P250" s="184"/>
      <c r="Q250" s="184"/>
      <c r="R250" s="153"/>
      <c r="T250" s="154"/>
      <c r="U250" s="184"/>
      <c r="V250" s="184"/>
      <c r="W250" s="184"/>
      <c r="X250" s="184"/>
      <c r="Y250" s="184"/>
      <c r="Z250" s="184"/>
      <c r="AA250" s="184"/>
      <c r="AB250" s="184"/>
      <c r="AC250" s="184"/>
      <c r="AD250" s="155"/>
      <c r="AT250" s="156" t="s">
        <v>162</v>
      </c>
      <c r="AU250" s="156" t="s">
        <v>95</v>
      </c>
      <c r="AV250" s="11" t="s">
        <v>159</v>
      </c>
      <c r="AW250" s="11" t="s">
        <v>7</v>
      </c>
      <c r="AX250" s="11" t="s">
        <v>84</v>
      </c>
      <c r="AY250" s="156" t="s">
        <v>153</v>
      </c>
    </row>
    <row r="251" spans="2:65" s="1" customFormat="1" ht="22.5" customHeight="1">
      <c r="B251" s="134"/>
      <c r="C251" s="135" t="s">
        <v>547</v>
      </c>
      <c r="D251" s="135" t="s">
        <v>155</v>
      </c>
      <c r="E251" s="136" t="s">
        <v>1311</v>
      </c>
      <c r="F251" s="654" t="s">
        <v>1310</v>
      </c>
      <c r="G251" s="654"/>
      <c r="H251" s="654"/>
      <c r="I251" s="654"/>
      <c r="J251" s="137" t="s">
        <v>379</v>
      </c>
      <c r="K251" s="138">
        <v>16.8</v>
      </c>
      <c r="L251" s="183"/>
      <c r="M251" s="655"/>
      <c r="N251" s="655"/>
      <c r="O251" s="655"/>
      <c r="P251" s="655">
        <f>ROUND(V251*K251,2)</f>
        <v>0</v>
      </c>
      <c r="Q251" s="655"/>
      <c r="R251" s="139"/>
      <c r="T251" s="140" t="s">
        <v>5</v>
      </c>
      <c r="U251" s="42" t="s">
        <v>42</v>
      </c>
      <c r="V251" s="178">
        <f>L251+M251</f>
        <v>0</v>
      </c>
      <c r="W251" s="178">
        <f>ROUND(L251*K251,2)</f>
        <v>0</v>
      </c>
      <c r="X251" s="178">
        <f>ROUND(M251*K251,2)</f>
        <v>0</v>
      </c>
      <c r="Y251" s="141">
        <v>0.19500000000000001</v>
      </c>
      <c r="Z251" s="141">
        <f>Y251*K251</f>
        <v>3.2760000000000002</v>
      </c>
      <c r="AA251" s="141">
        <v>0</v>
      </c>
      <c r="AB251" s="141">
        <f>AA251*K251</f>
        <v>0</v>
      </c>
      <c r="AC251" s="141">
        <v>1.67E-3</v>
      </c>
      <c r="AD251" s="142">
        <f>AC251*K251</f>
        <v>2.8056000000000001E-2</v>
      </c>
      <c r="AR251" s="20" t="s">
        <v>370</v>
      </c>
      <c r="AT251" s="20" t="s">
        <v>155</v>
      </c>
      <c r="AU251" s="20" t="s">
        <v>95</v>
      </c>
      <c r="AY251" s="20" t="s">
        <v>153</v>
      </c>
      <c r="BE251" s="143">
        <f>IF(U251="základní",P251,0)</f>
        <v>0</v>
      </c>
      <c r="BF251" s="143">
        <f>IF(U251="snížená",P251,0)</f>
        <v>0</v>
      </c>
      <c r="BG251" s="143">
        <f>IF(U251="zákl. přenesená",P251,0)</f>
        <v>0</v>
      </c>
      <c r="BH251" s="143">
        <f>IF(U251="sníž. přenesená",P251,0)</f>
        <v>0</v>
      </c>
      <c r="BI251" s="143">
        <f>IF(U251="nulová",P251,0)</f>
        <v>0</v>
      </c>
      <c r="BJ251" s="20" t="s">
        <v>84</v>
      </c>
      <c r="BK251" s="143">
        <f>ROUND(V251*K251,2)</f>
        <v>0</v>
      </c>
      <c r="BL251" s="20" t="s">
        <v>370</v>
      </c>
      <c r="BM251" s="20" t="s">
        <v>1309</v>
      </c>
    </row>
    <row r="252" spans="2:65" s="10" customFormat="1" ht="22.5" customHeight="1">
      <c r="B252" s="144"/>
      <c r="C252" s="185"/>
      <c r="D252" s="185"/>
      <c r="E252" s="145" t="s">
        <v>5</v>
      </c>
      <c r="F252" s="662" t="s">
        <v>1308</v>
      </c>
      <c r="G252" s="663"/>
      <c r="H252" s="663"/>
      <c r="I252" s="663"/>
      <c r="J252" s="185"/>
      <c r="K252" s="146">
        <v>16.8</v>
      </c>
      <c r="L252" s="185"/>
      <c r="M252" s="185"/>
      <c r="N252" s="185"/>
      <c r="O252" s="185"/>
      <c r="P252" s="185"/>
      <c r="Q252" s="185"/>
      <c r="R252" s="147"/>
      <c r="T252" s="148"/>
      <c r="U252" s="185"/>
      <c r="V252" s="185"/>
      <c r="W252" s="185"/>
      <c r="X252" s="185"/>
      <c r="Y252" s="185"/>
      <c r="Z252" s="185"/>
      <c r="AA252" s="185"/>
      <c r="AB252" s="185"/>
      <c r="AC252" s="185"/>
      <c r="AD252" s="149"/>
      <c r="AT252" s="150" t="s">
        <v>162</v>
      </c>
      <c r="AU252" s="150" t="s">
        <v>95</v>
      </c>
      <c r="AV252" s="10" t="s">
        <v>95</v>
      </c>
      <c r="AW252" s="10" t="s">
        <v>7</v>
      </c>
      <c r="AX252" s="10" t="s">
        <v>79</v>
      </c>
      <c r="AY252" s="150" t="s">
        <v>153</v>
      </c>
    </row>
    <row r="253" spans="2:65" s="11" customFormat="1" ht="22.5" customHeight="1">
      <c r="B253" s="151"/>
      <c r="C253" s="184"/>
      <c r="D253" s="184"/>
      <c r="E253" s="191" t="s">
        <v>5</v>
      </c>
      <c r="F253" s="660" t="s">
        <v>163</v>
      </c>
      <c r="G253" s="661"/>
      <c r="H253" s="661"/>
      <c r="I253" s="661"/>
      <c r="J253" s="184"/>
      <c r="K253" s="152">
        <v>16.8</v>
      </c>
      <c r="L253" s="184"/>
      <c r="M253" s="184"/>
      <c r="N253" s="184"/>
      <c r="O253" s="184"/>
      <c r="P253" s="184"/>
      <c r="Q253" s="184"/>
      <c r="R253" s="153"/>
      <c r="T253" s="154"/>
      <c r="U253" s="184"/>
      <c r="V253" s="184"/>
      <c r="W253" s="184"/>
      <c r="X253" s="184"/>
      <c r="Y253" s="184"/>
      <c r="Z253" s="184"/>
      <c r="AA253" s="184"/>
      <c r="AB253" s="184"/>
      <c r="AC253" s="184"/>
      <c r="AD253" s="155"/>
      <c r="AT253" s="156" t="s">
        <v>162</v>
      </c>
      <c r="AU253" s="156" t="s">
        <v>95</v>
      </c>
      <c r="AV253" s="11" t="s">
        <v>159</v>
      </c>
      <c r="AW253" s="11" t="s">
        <v>7</v>
      </c>
      <c r="AX253" s="11" t="s">
        <v>84</v>
      </c>
      <c r="AY253" s="156" t="s">
        <v>153</v>
      </c>
    </row>
    <row r="254" spans="2:65" s="1" customFormat="1" ht="22.5" customHeight="1">
      <c r="B254" s="134"/>
      <c r="C254" s="135" t="s">
        <v>352</v>
      </c>
      <c r="D254" s="135" t="s">
        <v>155</v>
      </c>
      <c r="E254" s="136" t="s">
        <v>1307</v>
      </c>
      <c r="F254" s="654" t="s">
        <v>1306</v>
      </c>
      <c r="G254" s="654"/>
      <c r="H254" s="654"/>
      <c r="I254" s="654"/>
      <c r="J254" s="137" t="s">
        <v>379</v>
      </c>
      <c r="K254" s="138">
        <v>47.6</v>
      </c>
      <c r="L254" s="183"/>
      <c r="M254" s="655"/>
      <c r="N254" s="655"/>
      <c r="O254" s="655"/>
      <c r="P254" s="655">
        <f>ROUND(V254*K254,2)</f>
        <v>0</v>
      </c>
      <c r="Q254" s="655"/>
      <c r="R254" s="139"/>
      <c r="T254" s="140" t="s">
        <v>5</v>
      </c>
      <c r="U254" s="42" t="s">
        <v>42</v>
      </c>
      <c r="V254" s="178">
        <f>L254+M254</f>
        <v>0</v>
      </c>
      <c r="W254" s="178">
        <f>ROUND(L254*K254,2)</f>
        <v>0</v>
      </c>
      <c r="X254" s="178">
        <f>ROUND(M254*K254,2)</f>
        <v>0</v>
      </c>
      <c r="Y254" s="141">
        <v>0.189</v>
      </c>
      <c r="Z254" s="141">
        <f>Y254*K254</f>
        <v>8.9963999999999995</v>
      </c>
      <c r="AA254" s="141">
        <v>0</v>
      </c>
      <c r="AB254" s="141">
        <f>AA254*K254</f>
        <v>0</v>
      </c>
      <c r="AC254" s="141">
        <v>2.5999999999999999E-3</v>
      </c>
      <c r="AD254" s="142">
        <f>AC254*K254</f>
        <v>0.12376</v>
      </c>
      <c r="AR254" s="20" t="s">
        <v>370</v>
      </c>
      <c r="AT254" s="20" t="s">
        <v>155</v>
      </c>
      <c r="AU254" s="20" t="s">
        <v>95</v>
      </c>
      <c r="AY254" s="20" t="s">
        <v>153</v>
      </c>
      <c r="BE254" s="143">
        <f>IF(U254="základní",P254,0)</f>
        <v>0</v>
      </c>
      <c r="BF254" s="143">
        <f>IF(U254="snížená",P254,0)</f>
        <v>0</v>
      </c>
      <c r="BG254" s="143">
        <f>IF(U254="zákl. přenesená",P254,0)</f>
        <v>0</v>
      </c>
      <c r="BH254" s="143">
        <f>IF(U254="sníž. přenesená",P254,0)</f>
        <v>0</v>
      </c>
      <c r="BI254" s="143">
        <f>IF(U254="nulová",P254,0)</f>
        <v>0</v>
      </c>
      <c r="BJ254" s="20" t="s">
        <v>84</v>
      </c>
      <c r="BK254" s="143">
        <f>ROUND(V254*K254,2)</f>
        <v>0</v>
      </c>
      <c r="BL254" s="20" t="s">
        <v>370</v>
      </c>
      <c r="BM254" s="20" t="s">
        <v>1305</v>
      </c>
    </row>
    <row r="255" spans="2:65" s="10" customFormat="1" ht="22.5" customHeight="1">
      <c r="B255" s="144"/>
      <c r="C255" s="185"/>
      <c r="D255" s="185"/>
      <c r="E255" s="145" t="s">
        <v>5</v>
      </c>
      <c r="F255" s="662" t="s">
        <v>1304</v>
      </c>
      <c r="G255" s="663"/>
      <c r="H255" s="663"/>
      <c r="I255" s="663"/>
      <c r="J255" s="185"/>
      <c r="K255" s="146">
        <v>47.6</v>
      </c>
      <c r="L255" s="185"/>
      <c r="M255" s="185"/>
      <c r="N255" s="185"/>
      <c r="O255" s="185"/>
      <c r="P255" s="185"/>
      <c r="Q255" s="185"/>
      <c r="R255" s="147"/>
      <c r="T255" s="148"/>
      <c r="U255" s="185"/>
      <c r="V255" s="185"/>
      <c r="W255" s="185"/>
      <c r="X255" s="185"/>
      <c r="Y255" s="185"/>
      <c r="Z255" s="185"/>
      <c r="AA255" s="185"/>
      <c r="AB255" s="185"/>
      <c r="AC255" s="185"/>
      <c r="AD255" s="149"/>
      <c r="AT255" s="150" t="s">
        <v>162</v>
      </c>
      <c r="AU255" s="150" t="s">
        <v>95</v>
      </c>
      <c r="AV255" s="10" t="s">
        <v>95</v>
      </c>
      <c r="AW255" s="10" t="s">
        <v>7</v>
      </c>
      <c r="AX255" s="10" t="s">
        <v>79</v>
      </c>
      <c r="AY255" s="150" t="s">
        <v>153</v>
      </c>
      <c r="BE255" s="143">
        <f t="shared" ref="BE255:BE256" si="0">IF(U255="základní",P255,0)</f>
        <v>0</v>
      </c>
      <c r="BF255" s="143">
        <f t="shared" ref="BF255:BF256" si="1">IF(U255="snížená",P255,0)</f>
        <v>0</v>
      </c>
      <c r="BK255" s="143">
        <f t="shared" ref="BK255:BK256" si="2">ROUND(V255*K255,2)</f>
        <v>0</v>
      </c>
      <c r="BM255" s="20" t="s">
        <v>2456</v>
      </c>
    </row>
    <row r="256" spans="2:65" s="11" customFormat="1" ht="22.5" customHeight="1">
      <c r="B256" s="151"/>
      <c r="C256" s="184"/>
      <c r="D256" s="184"/>
      <c r="E256" s="191" t="s">
        <v>5</v>
      </c>
      <c r="F256" s="660" t="s">
        <v>163</v>
      </c>
      <c r="G256" s="661"/>
      <c r="H256" s="661"/>
      <c r="I256" s="661"/>
      <c r="J256" s="184"/>
      <c r="K256" s="152">
        <v>47.6</v>
      </c>
      <c r="L256" s="184"/>
      <c r="M256" s="184"/>
      <c r="N256" s="184"/>
      <c r="O256" s="184"/>
      <c r="P256" s="184"/>
      <c r="Q256" s="184"/>
      <c r="R256" s="153"/>
      <c r="T256" s="154"/>
      <c r="U256" s="184"/>
      <c r="V256" s="184"/>
      <c r="W256" s="184"/>
      <c r="X256" s="184"/>
      <c r="Y256" s="184"/>
      <c r="Z256" s="184"/>
      <c r="AA256" s="184"/>
      <c r="AB256" s="184"/>
      <c r="AC256" s="184"/>
      <c r="AD256" s="155"/>
      <c r="AT256" s="156" t="s">
        <v>162</v>
      </c>
      <c r="AU256" s="156" t="s">
        <v>95</v>
      </c>
      <c r="AV256" s="11" t="s">
        <v>159</v>
      </c>
      <c r="AW256" s="11" t="s">
        <v>7</v>
      </c>
      <c r="AX256" s="11" t="s">
        <v>84</v>
      </c>
      <c r="AY256" s="156" t="s">
        <v>153</v>
      </c>
      <c r="BE256" s="143">
        <f t="shared" si="0"/>
        <v>0</v>
      </c>
      <c r="BF256" s="143">
        <f t="shared" si="1"/>
        <v>0</v>
      </c>
      <c r="BK256" s="143">
        <f t="shared" si="2"/>
        <v>0</v>
      </c>
      <c r="BM256" s="20" t="s">
        <v>2457</v>
      </c>
    </row>
    <row r="257" spans="2:102" s="11" customFormat="1" ht="22.5" customHeight="1">
      <c r="B257" s="574"/>
      <c r="C257" s="556">
        <v>13</v>
      </c>
      <c r="D257" s="556" t="s">
        <v>155</v>
      </c>
      <c r="E257" s="575" t="s">
        <v>2454</v>
      </c>
      <c r="F257" s="666" t="s">
        <v>2455</v>
      </c>
      <c r="G257" s="666"/>
      <c r="H257" s="666"/>
      <c r="I257" s="666"/>
      <c r="J257" s="558" t="s">
        <v>379</v>
      </c>
      <c r="K257" s="559">
        <v>233.48699999999999</v>
      </c>
      <c r="L257" s="560"/>
      <c r="M257" s="667"/>
      <c r="N257" s="667"/>
      <c r="O257" s="667"/>
      <c r="P257" s="667">
        <f>ROUND(V257*K257,2)</f>
        <v>0</v>
      </c>
      <c r="Q257" s="667"/>
      <c r="R257" s="139"/>
      <c r="S257" s="1"/>
      <c r="T257" s="140" t="s">
        <v>5</v>
      </c>
      <c r="U257" s="42" t="s">
        <v>42</v>
      </c>
      <c r="V257" s="553">
        <f>L257+M257</f>
        <v>0</v>
      </c>
      <c r="W257" s="553">
        <f>ROUND(L257*K257,2)</f>
        <v>0</v>
      </c>
      <c r="X257" s="553">
        <f>ROUND(M257*K257,2)</f>
        <v>0</v>
      </c>
      <c r="Y257" s="141">
        <v>0.189</v>
      </c>
      <c r="Z257" s="141">
        <f>Y257*K257</f>
        <v>44.129042999999996</v>
      </c>
      <c r="AA257" s="141">
        <v>0</v>
      </c>
      <c r="AB257" s="141">
        <f>AA257*K257</f>
        <v>0</v>
      </c>
      <c r="AC257" s="141">
        <v>2.5999999999999999E-3</v>
      </c>
      <c r="AD257" s="142">
        <f>AC257*K257</f>
        <v>0.6070662</v>
      </c>
      <c r="AE257" s="1"/>
      <c r="AF257" s="1"/>
      <c r="AG257" s="1"/>
      <c r="AH257" s="1"/>
      <c r="AI257" s="1"/>
      <c r="AJ257" s="1"/>
      <c r="AK257" s="1"/>
      <c r="AL257" s="1"/>
      <c r="AM257" s="1"/>
      <c r="AN257" s="1"/>
      <c r="AO257" s="1"/>
      <c r="AP257" s="1"/>
      <c r="AQ257" s="1"/>
      <c r="AR257" s="20" t="s">
        <v>370</v>
      </c>
      <c r="AS257" s="1"/>
      <c r="AT257" s="20" t="s">
        <v>155</v>
      </c>
      <c r="AU257" s="20" t="s">
        <v>95</v>
      </c>
      <c r="AV257" s="1"/>
      <c r="AW257" s="1"/>
      <c r="AX257" s="1"/>
      <c r="AY257" s="20" t="s">
        <v>153</v>
      </c>
      <c r="AZ257" s="1"/>
      <c r="BA257" s="1"/>
      <c r="BB257" s="1"/>
      <c r="BC257" s="1"/>
      <c r="BD257" s="1"/>
      <c r="BE257" s="143">
        <f>IF(U257="základní",P257,0)</f>
        <v>0</v>
      </c>
      <c r="BF257" s="143">
        <f>IF(U257="snížená",P257,0)</f>
        <v>0</v>
      </c>
      <c r="BG257" s="143">
        <f>IF(U257="zákl. přenesená",P257,0)</f>
        <v>0</v>
      </c>
      <c r="BH257" s="143">
        <f>IF(U257="sníž. přenesená",P257,0)</f>
        <v>0</v>
      </c>
      <c r="BI257" s="143">
        <f>IF(U257="nulová",P257,0)</f>
        <v>0</v>
      </c>
      <c r="BJ257" s="20" t="s">
        <v>84</v>
      </c>
      <c r="BK257" s="143">
        <f>ROUND(V257*K257,2)</f>
        <v>0</v>
      </c>
      <c r="BL257" s="20" t="s">
        <v>370</v>
      </c>
      <c r="BM257" s="20" t="s">
        <v>1305</v>
      </c>
      <c r="BN257" s="1"/>
      <c r="BO257" s="1"/>
      <c r="BP257" s="1"/>
      <c r="BQ257" s="1"/>
      <c r="BR257" s="1"/>
      <c r="BS257" s="1"/>
      <c r="BT257" s="1"/>
      <c r="BU257" s="1"/>
      <c r="BV257" s="1"/>
      <c r="BW257" s="1"/>
      <c r="BX257" s="1"/>
      <c r="BY257" s="1"/>
      <c r="BZ257" s="1"/>
      <c r="CA257" s="1"/>
      <c r="CB257" s="1"/>
      <c r="CC257" s="1"/>
      <c r="CD257" s="1"/>
      <c r="CE257" s="1"/>
      <c r="CF257" s="1"/>
      <c r="CG257" s="1"/>
      <c r="CH257" s="1"/>
      <c r="CI257" s="1"/>
      <c r="CJ257" s="1"/>
      <c r="CK257" s="1"/>
      <c r="CL257" s="1"/>
      <c r="CM257" s="1"/>
      <c r="CN257" s="1"/>
      <c r="CO257" s="1"/>
      <c r="CP257" s="1"/>
      <c r="CQ257" s="1"/>
      <c r="CR257" s="1"/>
      <c r="CS257" s="1"/>
      <c r="CT257" s="1"/>
      <c r="CU257" s="1"/>
      <c r="CV257" s="1"/>
      <c r="CW257" s="1"/>
      <c r="CX257" s="1"/>
    </row>
    <row r="258" spans="2:102" s="11" customFormat="1" ht="22.5" customHeight="1">
      <c r="B258" s="574"/>
      <c r="C258" s="561"/>
      <c r="D258" s="561"/>
      <c r="E258" s="562" t="s">
        <v>5</v>
      </c>
      <c r="F258" s="668" t="s">
        <v>2458</v>
      </c>
      <c r="G258" s="669"/>
      <c r="H258" s="669"/>
      <c r="I258" s="669"/>
      <c r="J258" s="561"/>
      <c r="K258" s="563">
        <v>233.48699999999999</v>
      </c>
      <c r="L258" s="561"/>
      <c r="M258" s="561"/>
      <c r="N258" s="561"/>
      <c r="O258" s="561"/>
      <c r="P258" s="561"/>
      <c r="Q258" s="561"/>
      <c r="R258" s="147"/>
      <c r="S258" s="10"/>
      <c r="T258" s="148"/>
      <c r="U258" s="555"/>
      <c r="V258" s="555"/>
      <c r="W258" s="555"/>
      <c r="X258" s="555"/>
      <c r="Y258" s="555"/>
      <c r="Z258" s="555"/>
      <c r="AA258" s="555"/>
      <c r="AB258" s="555"/>
      <c r="AC258" s="555"/>
      <c r="AD258" s="149"/>
      <c r="AE258" s="10"/>
      <c r="AF258" s="10"/>
      <c r="AG258" s="10"/>
      <c r="AH258" s="10"/>
      <c r="AI258" s="10"/>
      <c r="AJ258" s="10"/>
      <c r="AK258" s="10"/>
      <c r="AL258" s="10"/>
      <c r="AM258" s="10"/>
      <c r="AN258" s="10"/>
      <c r="AO258" s="10"/>
      <c r="AP258" s="10"/>
      <c r="AQ258" s="10"/>
      <c r="AR258" s="10"/>
      <c r="AS258" s="10"/>
      <c r="AT258" s="150" t="s">
        <v>162</v>
      </c>
      <c r="AU258" s="150" t="s">
        <v>95</v>
      </c>
      <c r="AV258" s="10" t="s">
        <v>95</v>
      </c>
      <c r="AW258" s="10" t="s">
        <v>7</v>
      </c>
      <c r="AX258" s="10" t="s">
        <v>79</v>
      </c>
      <c r="AY258" s="150" t="s">
        <v>153</v>
      </c>
      <c r="AZ258" s="10"/>
      <c r="BA258" s="10"/>
      <c r="BB258" s="10"/>
      <c r="BC258" s="10"/>
      <c r="BD258" s="10"/>
      <c r="BE258" s="143">
        <f t="shared" ref="BE258:BE259" si="3">IF(U258="základní",P258,0)</f>
        <v>0</v>
      </c>
      <c r="BF258" s="143">
        <f t="shared" ref="BF258:BF259" si="4">IF(U258="snížená",P258,0)</f>
        <v>0</v>
      </c>
      <c r="BG258" s="10"/>
      <c r="BH258" s="10"/>
      <c r="BI258" s="10"/>
      <c r="BJ258" s="10"/>
      <c r="BK258" s="143">
        <f t="shared" ref="BK258:BK259" si="5">ROUND(V258*K258,2)</f>
        <v>0</v>
      </c>
      <c r="BL258" s="10"/>
      <c r="BM258" s="20" t="s">
        <v>2456</v>
      </c>
      <c r="BN258" s="10"/>
      <c r="BO258" s="10"/>
      <c r="BP258" s="10"/>
      <c r="BQ258" s="10"/>
      <c r="BR258" s="10"/>
      <c r="BS258" s="10"/>
      <c r="BT258" s="10"/>
      <c r="BU258" s="10"/>
      <c r="BV258" s="10"/>
      <c r="BW258" s="10"/>
      <c r="BX258" s="10"/>
      <c r="BY258" s="10"/>
      <c r="BZ258" s="10"/>
      <c r="CA258" s="10"/>
      <c r="CB258" s="10"/>
      <c r="CC258" s="10"/>
      <c r="CD258" s="10"/>
      <c r="CE258" s="10"/>
      <c r="CF258" s="10"/>
      <c r="CG258" s="10"/>
      <c r="CH258" s="10"/>
      <c r="CI258" s="10"/>
      <c r="CJ258" s="10"/>
      <c r="CK258" s="10"/>
      <c r="CL258" s="10"/>
      <c r="CM258" s="10"/>
      <c r="CN258" s="10"/>
      <c r="CO258" s="10"/>
      <c r="CP258" s="10"/>
      <c r="CQ258" s="10"/>
      <c r="CR258" s="10"/>
      <c r="CS258" s="10"/>
      <c r="CT258" s="10"/>
      <c r="CU258" s="10"/>
      <c r="CV258" s="10"/>
      <c r="CW258" s="10"/>
      <c r="CX258" s="10"/>
    </row>
    <row r="259" spans="2:102" s="11" customFormat="1" ht="22.5" customHeight="1">
      <c r="B259" s="574"/>
      <c r="C259" s="564"/>
      <c r="D259" s="564"/>
      <c r="E259" s="565" t="s">
        <v>5</v>
      </c>
      <c r="F259" s="670" t="s">
        <v>163</v>
      </c>
      <c r="G259" s="671"/>
      <c r="H259" s="671"/>
      <c r="I259" s="671"/>
      <c r="J259" s="564"/>
      <c r="K259" s="566">
        <v>233.48699999999999</v>
      </c>
      <c r="L259" s="564"/>
      <c r="M259" s="564"/>
      <c r="N259" s="564"/>
      <c r="O259" s="564"/>
      <c r="P259" s="564"/>
      <c r="Q259" s="564"/>
      <c r="R259" s="153"/>
      <c r="T259" s="154"/>
      <c r="U259" s="554"/>
      <c r="V259" s="554"/>
      <c r="W259" s="554"/>
      <c r="X259" s="554"/>
      <c r="Y259" s="554"/>
      <c r="Z259" s="554"/>
      <c r="AA259" s="554"/>
      <c r="AB259" s="554"/>
      <c r="AC259" s="554"/>
      <c r="AD259" s="155"/>
      <c r="AT259" s="156" t="s">
        <v>162</v>
      </c>
      <c r="AU259" s="156" t="s">
        <v>95</v>
      </c>
      <c r="AV259" s="11" t="s">
        <v>159</v>
      </c>
      <c r="AW259" s="11" t="s">
        <v>7</v>
      </c>
      <c r="AX259" s="11" t="s">
        <v>84</v>
      </c>
      <c r="AY259" s="156" t="s">
        <v>153</v>
      </c>
      <c r="BE259" s="143">
        <f t="shared" si="3"/>
        <v>0</v>
      </c>
      <c r="BF259" s="143">
        <f t="shared" si="4"/>
        <v>0</v>
      </c>
      <c r="BK259" s="143">
        <f t="shared" si="5"/>
        <v>0</v>
      </c>
      <c r="BM259" s="20" t="s">
        <v>2457</v>
      </c>
    </row>
    <row r="260" spans="2:102" s="1" customFormat="1" ht="22.5" customHeight="1">
      <c r="B260" s="134"/>
      <c r="C260" s="135" t="s">
        <v>358</v>
      </c>
      <c r="D260" s="135" t="s">
        <v>155</v>
      </c>
      <c r="E260" s="136" t="s">
        <v>1303</v>
      </c>
      <c r="F260" s="654" t="s">
        <v>1302</v>
      </c>
      <c r="G260" s="654"/>
      <c r="H260" s="654"/>
      <c r="I260" s="654"/>
      <c r="J260" s="137" t="s">
        <v>379</v>
      </c>
      <c r="K260" s="138">
        <v>7.6</v>
      </c>
      <c r="L260" s="183"/>
      <c r="M260" s="655"/>
      <c r="N260" s="655"/>
      <c r="O260" s="655"/>
      <c r="P260" s="655">
        <f>ROUND(V260*K260,2)</f>
        <v>0</v>
      </c>
      <c r="Q260" s="655"/>
      <c r="R260" s="139"/>
      <c r="T260" s="140" t="s">
        <v>5</v>
      </c>
      <c r="U260" s="42" t="s">
        <v>42</v>
      </c>
      <c r="V260" s="178">
        <f>L260+M260</f>
        <v>0</v>
      </c>
      <c r="W260" s="178">
        <f>ROUND(L260*K260,2)</f>
        <v>0</v>
      </c>
      <c r="X260" s="178">
        <f>ROUND(M260*K260,2)</f>
        <v>0</v>
      </c>
      <c r="Y260" s="141">
        <v>0.14699999999999999</v>
      </c>
      <c r="Z260" s="141">
        <f>Y260*K260</f>
        <v>1.1172</v>
      </c>
      <c r="AA260" s="141">
        <v>0</v>
      </c>
      <c r="AB260" s="141">
        <f>AA260*K260</f>
        <v>0</v>
      </c>
      <c r="AC260" s="141">
        <v>3.9399999999999999E-3</v>
      </c>
      <c r="AD260" s="142">
        <f>AC260*K260</f>
        <v>2.9943999999999998E-2</v>
      </c>
      <c r="AR260" s="20" t="s">
        <v>370</v>
      </c>
      <c r="AT260" s="20" t="s">
        <v>155</v>
      </c>
      <c r="AU260" s="20" t="s">
        <v>95</v>
      </c>
      <c r="AY260" s="20" t="s">
        <v>153</v>
      </c>
      <c r="BE260" s="143">
        <f>IF(U260="základní",P260,0)</f>
        <v>0</v>
      </c>
      <c r="BF260" s="143">
        <f>IF(U260="snížená",P260,0)</f>
        <v>0</v>
      </c>
      <c r="BG260" s="143">
        <f>IF(U260="zákl. přenesená",P260,0)</f>
        <v>0</v>
      </c>
      <c r="BH260" s="143">
        <f>IF(U260="sníž. přenesená",P260,0)</f>
        <v>0</v>
      </c>
      <c r="BI260" s="143">
        <f>IF(U260="nulová",P260,0)</f>
        <v>0</v>
      </c>
      <c r="BJ260" s="20" t="s">
        <v>84</v>
      </c>
      <c r="BK260" s="143">
        <f>ROUND(V260*K260,2)</f>
        <v>0</v>
      </c>
      <c r="BL260" s="20" t="s">
        <v>370</v>
      </c>
      <c r="BM260" s="20" t="s">
        <v>1301</v>
      </c>
    </row>
    <row r="261" spans="2:102" s="10" customFormat="1" ht="22.5" customHeight="1">
      <c r="B261" s="144"/>
      <c r="C261" s="185"/>
      <c r="D261" s="185"/>
      <c r="E261" s="145" t="s">
        <v>5</v>
      </c>
      <c r="F261" s="662" t="s">
        <v>987</v>
      </c>
      <c r="G261" s="663"/>
      <c r="H261" s="663"/>
      <c r="I261" s="663"/>
      <c r="J261" s="185"/>
      <c r="K261" s="146">
        <v>7.6</v>
      </c>
      <c r="L261" s="185"/>
      <c r="M261" s="185"/>
      <c r="N261" s="185"/>
      <c r="O261" s="185"/>
      <c r="P261" s="185"/>
      <c r="Q261" s="185"/>
      <c r="R261" s="147"/>
      <c r="T261" s="148"/>
      <c r="U261" s="185"/>
      <c r="V261" s="185"/>
      <c r="W261" s="185"/>
      <c r="X261" s="185"/>
      <c r="Y261" s="185"/>
      <c r="Z261" s="185"/>
      <c r="AA261" s="185"/>
      <c r="AB261" s="185"/>
      <c r="AC261" s="185"/>
      <c r="AD261" s="149"/>
      <c r="AT261" s="150" t="s">
        <v>162</v>
      </c>
      <c r="AU261" s="150" t="s">
        <v>95</v>
      </c>
      <c r="AV261" s="10" t="s">
        <v>95</v>
      </c>
      <c r="AW261" s="10" t="s">
        <v>7</v>
      </c>
      <c r="AX261" s="10" t="s">
        <v>79</v>
      </c>
      <c r="AY261" s="150" t="s">
        <v>153</v>
      </c>
    </row>
    <row r="262" spans="2:102" s="11" customFormat="1" ht="22.5" customHeight="1">
      <c r="B262" s="151"/>
      <c r="C262" s="184"/>
      <c r="D262" s="184"/>
      <c r="E262" s="191" t="s">
        <v>5</v>
      </c>
      <c r="F262" s="660" t="s">
        <v>163</v>
      </c>
      <c r="G262" s="661"/>
      <c r="H262" s="661"/>
      <c r="I262" s="661"/>
      <c r="J262" s="184"/>
      <c r="K262" s="152">
        <v>7.6</v>
      </c>
      <c r="L262" s="184"/>
      <c r="M262" s="184"/>
      <c r="N262" s="184"/>
      <c r="O262" s="184"/>
      <c r="P262" s="184"/>
      <c r="Q262" s="184"/>
      <c r="R262" s="153"/>
      <c r="T262" s="154"/>
      <c r="U262" s="184"/>
      <c r="V262" s="184"/>
      <c r="W262" s="184"/>
      <c r="X262" s="184"/>
      <c r="Y262" s="184"/>
      <c r="Z262" s="184"/>
      <c r="AA262" s="184"/>
      <c r="AB262" s="184"/>
      <c r="AC262" s="184"/>
      <c r="AD262" s="155"/>
      <c r="AT262" s="156" t="s">
        <v>162</v>
      </c>
      <c r="AU262" s="156" t="s">
        <v>95</v>
      </c>
      <c r="AV262" s="11" t="s">
        <v>159</v>
      </c>
      <c r="AW262" s="11" t="s">
        <v>7</v>
      </c>
      <c r="AX262" s="11" t="s">
        <v>84</v>
      </c>
      <c r="AY262" s="156" t="s">
        <v>153</v>
      </c>
    </row>
    <row r="263" spans="2:102" s="9" customFormat="1" ht="29.85" customHeight="1">
      <c r="B263" s="122"/>
      <c r="C263" s="123"/>
      <c r="D263" s="133" t="s">
        <v>124</v>
      </c>
      <c r="E263" s="133"/>
      <c r="F263" s="133"/>
      <c r="G263" s="133"/>
      <c r="H263" s="133"/>
      <c r="I263" s="133"/>
      <c r="J263" s="133"/>
      <c r="K263" s="133"/>
      <c r="L263" s="133"/>
      <c r="M263" s="647">
        <f>BK263</f>
        <v>0</v>
      </c>
      <c r="N263" s="648"/>
      <c r="O263" s="648"/>
      <c r="P263" s="648"/>
      <c r="Q263" s="648"/>
      <c r="R263" s="125"/>
      <c r="T263" s="126"/>
      <c r="U263" s="123"/>
      <c r="V263" s="123"/>
      <c r="W263" s="127">
        <f>SUM(W264:W276)</f>
        <v>0</v>
      </c>
      <c r="X263" s="127">
        <f>SUM(X264:X276)</f>
        <v>0</v>
      </c>
      <c r="Y263" s="123"/>
      <c r="Z263" s="128">
        <f>SUM(Z264:Z276)</f>
        <v>34.071600000000004</v>
      </c>
      <c r="AA263" s="123"/>
      <c r="AB263" s="128">
        <f>SUM(AB264:AB276)</f>
        <v>0</v>
      </c>
      <c r="AC263" s="123"/>
      <c r="AD263" s="129">
        <f>SUM(AD264:AD276)</f>
        <v>14.393889999999999</v>
      </c>
      <c r="AR263" s="130" t="s">
        <v>95</v>
      </c>
      <c r="AT263" s="131" t="s">
        <v>78</v>
      </c>
      <c r="AU263" s="131" t="s">
        <v>84</v>
      </c>
      <c r="AY263" s="130" t="s">
        <v>153</v>
      </c>
      <c r="BK263" s="132">
        <f>SUM(BK264:BK276)</f>
        <v>0</v>
      </c>
    </row>
    <row r="264" spans="2:102" s="1" customFormat="1" ht="31.5" customHeight="1">
      <c r="B264" s="134"/>
      <c r="C264" s="135" t="s">
        <v>242</v>
      </c>
      <c r="D264" s="135" t="s">
        <v>155</v>
      </c>
      <c r="E264" s="136" t="s">
        <v>1300</v>
      </c>
      <c r="F264" s="654" t="s">
        <v>1299</v>
      </c>
      <c r="G264" s="654"/>
      <c r="H264" s="654"/>
      <c r="I264" s="654"/>
      <c r="J264" s="137" t="s">
        <v>204</v>
      </c>
      <c r="K264" s="138">
        <v>123.6</v>
      </c>
      <c r="L264" s="183"/>
      <c r="M264" s="655"/>
      <c r="N264" s="655"/>
      <c r="O264" s="655"/>
      <c r="P264" s="655">
        <f>ROUND(V264*K264,2)</f>
        <v>0</v>
      </c>
      <c r="Q264" s="655"/>
      <c r="R264" s="139"/>
      <c r="T264" s="140" t="s">
        <v>5</v>
      </c>
      <c r="U264" s="42" t="s">
        <v>42</v>
      </c>
      <c r="V264" s="178">
        <f>L264+M264</f>
        <v>0</v>
      </c>
      <c r="W264" s="178">
        <f>ROUND(L264*K264,2)</f>
        <v>0</v>
      </c>
      <c r="X264" s="178">
        <f>ROUND(M264*K264,2)</f>
        <v>0</v>
      </c>
      <c r="Y264" s="141">
        <v>0.25600000000000001</v>
      </c>
      <c r="Z264" s="141">
        <f>Y264*K264</f>
        <v>31.6416</v>
      </c>
      <c r="AA264" s="141">
        <v>0</v>
      </c>
      <c r="AB264" s="141">
        <f>AA264*K264</f>
        <v>0</v>
      </c>
      <c r="AC264" s="141">
        <v>2.4649999999999998E-2</v>
      </c>
      <c r="AD264" s="142">
        <f>AC264*K264</f>
        <v>3.0467399999999998</v>
      </c>
      <c r="AR264" s="20" t="s">
        <v>370</v>
      </c>
      <c r="AT264" s="20" t="s">
        <v>155</v>
      </c>
      <c r="AU264" s="20" t="s">
        <v>95</v>
      </c>
      <c r="AY264" s="20" t="s">
        <v>153</v>
      </c>
      <c r="BE264" s="143">
        <f>IF(U264="základní",P264,0)</f>
        <v>0</v>
      </c>
      <c r="BF264" s="143">
        <f>IF(U264="snížená",P264,0)</f>
        <v>0</v>
      </c>
      <c r="BG264" s="143">
        <f>IF(U264="zákl. přenesená",P264,0)</f>
        <v>0</v>
      </c>
      <c r="BH264" s="143">
        <f>IF(U264="sníž. přenesená",P264,0)</f>
        <v>0</v>
      </c>
      <c r="BI264" s="143">
        <f>IF(U264="nulová",P264,0)</f>
        <v>0</v>
      </c>
      <c r="BJ264" s="20" t="s">
        <v>84</v>
      </c>
      <c r="BK264" s="143">
        <f>ROUND(V264*K264,2)</f>
        <v>0</v>
      </c>
      <c r="BL264" s="20" t="s">
        <v>370</v>
      </c>
      <c r="BM264" s="20" t="s">
        <v>1298</v>
      </c>
    </row>
    <row r="265" spans="2:102" s="10" customFormat="1" ht="22.5" customHeight="1">
      <c r="B265" s="144"/>
      <c r="C265" s="185"/>
      <c r="D265" s="185"/>
      <c r="E265" s="145" t="s">
        <v>5</v>
      </c>
      <c r="F265" s="662" t="s">
        <v>1297</v>
      </c>
      <c r="G265" s="663"/>
      <c r="H265" s="663"/>
      <c r="I265" s="663"/>
      <c r="J265" s="185"/>
      <c r="K265" s="146">
        <v>123.6</v>
      </c>
      <c r="L265" s="185"/>
      <c r="M265" s="185"/>
      <c r="N265" s="185"/>
      <c r="O265" s="185"/>
      <c r="P265" s="185"/>
      <c r="Q265" s="185"/>
      <c r="R265" s="147"/>
      <c r="T265" s="148"/>
      <c r="U265" s="185"/>
      <c r="V265" s="185"/>
      <c r="W265" s="185"/>
      <c r="X265" s="185"/>
      <c r="Y265" s="185"/>
      <c r="Z265" s="185"/>
      <c r="AA265" s="185"/>
      <c r="AB265" s="185"/>
      <c r="AC265" s="185"/>
      <c r="AD265" s="149"/>
      <c r="AT265" s="150" t="s">
        <v>162</v>
      </c>
      <c r="AU265" s="150" t="s">
        <v>95</v>
      </c>
      <c r="AV265" s="10" t="s">
        <v>95</v>
      </c>
      <c r="AW265" s="10" t="s">
        <v>7</v>
      </c>
      <c r="AX265" s="10" t="s">
        <v>79</v>
      </c>
      <c r="AY265" s="150" t="s">
        <v>153</v>
      </c>
    </row>
    <row r="266" spans="2:102" s="11" customFormat="1" ht="22.5" customHeight="1">
      <c r="B266" s="151"/>
      <c r="C266" s="184"/>
      <c r="D266" s="184"/>
      <c r="E266" s="191" t="s">
        <v>5</v>
      </c>
      <c r="F266" s="660" t="s">
        <v>163</v>
      </c>
      <c r="G266" s="661"/>
      <c r="H266" s="661"/>
      <c r="I266" s="661"/>
      <c r="J266" s="184"/>
      <c r="K266" s="152">
        <v>123.6</v>
      </c>
      <c r="L266" s="184"/>
      <c r="M266" s="184"/>
      <c r="N266" s="184"/>
      <c r="O266" s="184"/>
      <c r="P266" s="184"/>
      <c r="Q266" s="184"/>
      <c r="R266" s="153"/>
      <c r="T266" s="154"/>
      <c r="U266" s="184"/>
      <c r="V266" s="184"/>
      <c r="W266" s="184"/>
      <c r="X266" s="184"/>
      <c r="Y266" s="184"/>
      <c r="Z266" s="184"/>
      <c r="AA266" s="184"/>
      <c r="AB266" s="184"/>
      <c r="AC266" s="184"/>
      <c r="AD266" s="155"/>
      <c r="AT266" s="156" t="s">
        <v>162</v>
      </c>
      <c r="AU266" s="156" t="s">
        <v>95</v>
      </c>
      <c r="AV266" s="11" t="s">
        <v>159</v>
      </c>
      <c r="AW266" s="11" t="s">
        <v>7</v>
      </c>
      <c r="AX266" s="11" t="s">
        <v>84</v>
      </c>
      <c r="AY266" s="156" t="s">
        <v>153</v>
      </c>
    </row>
    <row r="267" spans="2:102" s="1" customFormat="1" ht="31.5" customHeight="1">
      <c r="B267" s="134"/>
      <c r="C267" s="135" t="s">
        <v>348</v>
      </c>
      <c r="D267" s="135" t="s">
        <v>155</v>
      </c>
      <c r="E267" s="136" t="s">
        <v>1296</v>
      </c>
      <c r="F267" s="654" t="s">
        <v>1295</v>
      </c>
      <c r="G267" s="654"/>
      <c r="H267" s="654"/>
      <c r="I267" s="654"/>
      <c r="J267" s="137" t="s">
        <v>486</v>
      </c>
      <c r="K267" s="138">
        <v>14</v>
      </c>
      <c r="L267" s="183"/>
      <c r="M267" s="655"/>
      <c r="N267" s="655"/>
      <c r="O267" s="655"/>
      <c r="P267" s="655">
        <f>ROUND(V267*K267,2)</f>
        <v>0</v>
      </c>
      <c r="Q267" s="655"/>
      <c r="R267" s="139"/>
      <c r="T267" s="140" t="s">
        <v>5</v>
      </c>
      <c r="U267" s="42" t="s">
        <v>42</v>
      </c>
      <c r="V267" s="178">
        <f>L267+M267</f>
        <v>0</v>
      </c>
      <c r="W267" s="178">
        <f>ROUND(L267*K267,2)</f>
        <v>0</v>
      </c>
      <c r="X267" s="178">
        <f>ROUND(M267*K267,2)</f>
        <v>0</v>
      </c>
      <c r="Y267" s="141">
        <v>0.12</v>
      </c>
      <c r="Z267" s="141">
        <f>Y267*K267</f>
        <v>1.68</v>
      </c>
      <c r="AA267" s="141">
        <v>0</v>
      </c>
      <c r="AB267" s="141">
        <f>AA267*K267</f>
        <v>0</v>
      </c>
      <c r="AC267" s="141">
        <v>5.0000000000000001E-3</v>
      </c>
      <c r="AD267" s="142">
        <f>AC267*K267</f>
        <v>7.0000000000000007E-2</v>
      </c>
      <c r="AR267" s="20" t="s">
        <v>370</v>
      </c>
      <c r="AT267" s="20" t="s">
        <v>155</v>
      </c>
      <c r="AU267" s="20" t="s">
        <v>95</v>
      </c>
      <c r="AY267" s="20" t="s">
        <v>153</v>
      </c>
      <c r="BE267" s="143">
        <f>IF(U267="základní",P267,0)</f>
        <v>0</v>
      </c>
      <c r="BF267" s="143">
        <f>IF(U267="snížená",P267,0)</f>
        <v>0</v>
      </c>
      <c r="BG267" s="143">
        <f>IF(U267="zákl. přenesená",P267,0)</f>
        <v>0</v>
      </c>
      <c r="BH267" s="143">
        <f>IF(U267="sníž. přenesená",P267,0)</f>
        <v>0</v>
      </c>
      <c r="BI267" s="143">
        <f>IF(U267="nulová",P267,0)</f>
        <v>0</v>
      </c>
      <c r="BJ267" s="20" t="s">
        <v>84</v>
      </c>
      <c r="BK267" s="143">
        <f>ROUND(V267*K267,2)</f>
        <v>0</v>
      </c>
      <c r="BL267" s="20" t="s">
        <v>370</v>
      </c>
      <c r="BM267" s="20" t="s">
        <v>1294</v>
      </c>
    </row>
    <row r="268" spans="2:102" s="10" customFormat="1" ht="22.5" customHeight="1">
      <c r="B268" s="144"/>
      <c r="C268" s="185"/>
      <c r="D268" s="185"/>
      <c r="E268" s="145" t="s">
        <v>5</v>
      </c>
      <c r="F268" s="662" t="s">
        <v>215</v>
      </c>
      <c r="G268" s="663"/>
      <c r="H268" s="663"/>
      <c r="I268" s="663"/>
      <c r="J268" s="185"/>
      <c r="K268" s="146">
        <v>14</v>
      </c>
      <c r="L268" s="185"/>
      <c r="M268" s="185"/>
      <c r="N268" s="185"/>
      <c r="O268" s="185"/>
      <c r="P268" s="185"/>
      <c r="Q268" s="185"/>
      <c r="R268" s="147"/>
      <c r="T268" s="148"/>
      <c r="U268" s="185"/>
      <c r="V268" s="185"/>
      <c r="W268" s="185"/>
      <c r="X268" s="185"/>
      <c r="Y268" s="185"/>
      <c r="Z268" s="185"/>
      <c r="AA268" s="185"/>
      <c r="AB268" s="185"/>
      <c r="AC268" s="185"/>
      <c r="AD268" s="149"/>
      <c r="AT268" s="150" t="s">
        <v>162</v>
      </c>
      <c r="AU268" s="150" t="s">
        <v>95</v>
      </c>
      <c r="AV268" s="10" t="s">
        <v>95</v>
      </c>
      <c r="AW268" s="10" t="s">
        <v>7</v>
      </c>
      <c r="AX268" s="10" t="s">
        <v>79</v>
      </c>
      <c r="AY268" s="150" t="s">
        <v>153</v>
      </c>
    </row>
    <row r="269" spans="2:102" s="11" customFormat="1" ht="22.5" customHeight="1">
      <c r="B269" s="151"/>
      <c r="C269" s="184"/>
      <c r="D269" s="184"/>
      <c r="E269" s="191" t="s">
        <v>5</v>
      </c>
      <c r="F269" s="660" t="s">
        <v>163</v>
      </c>
      <c r="G269" s="661"/>
      <c r="H269" s="661"/>
      <c r="I269" s="661"/>
      <c r="J269" s="184"/>
      <c r="K269" s="152">
        <v>14</v>
      </c>
      <c r="L269" s="184"/>
      <c r="M269" s="184"/>
      <c r="N269" s="184"/>
      <c r="O269" s="184"/>
      <c r="P269" s="184"/>
      <c r="Q269" s="184"/>
      <c r="R269" s="153"/>
      <c r="T269" s="154"/>
      <c r="U269" s="184"/>
      <c r="V269" s="184"/>
      <c r="W269" s="184"/>
      <c r="X269" s="184"/>
      <c r="Y269" s="184"/>
      <c r="Z269" s="184"/>
      <c r="AA269" s="184"/>
      <c r="AB269" s="184"/>
      <c r="AC269" s="184"/>
      <c r="AD269" s="155"/>
      <c r="AT269" s="156" t="s">
        <v>162</v>
      </c>
      <c r="AU269" s="156" t="s">
        <v>95</v>
      </c>
      <c r="AV269" s="11" t="s">
        <v>159</v>
      </c>
      <c r="AW269" s="11" t="s">
        <v>7</v>
      </c>
      <c r="AX269" s="11" t="s">
        <v>84</v>
      </c>
      <c r="AY269" s="156" t="s">
        <v>153</v>
      </c>
    </row>
    <row r="270" spans="2:102" s="1" customFormat="1" ht="31.5" customHeight="1">
      <c r="B270" s="134"/>
      <c r="C270" s="135" t="s">
        <v>154</v>
      </c>
      <c r="D270" s="135" t="s">
        <v>155</v>
      </c>
      <c r="E270" s="136" t="s">
        <v>1293</v>
      </c>
      <c r="F270" s="654" t="s">
        <v>1292</v>
      </c>
      <c r="G270" s="654"/>
      <c r="H270" s="654"/>
      <c r="I270" s="654"/>
      <c r="J270" s="137" t="s">
        <v>486</v>
      </c>
      <c r="K270" s="138">
        <v>15</v>
      </c>
      <c r="L270" s="183"/>
      <c r="M270" s="655"/>
      <c r="N270" s="655"/>
      <c r="O270" s="655"/>
      <c r="P270" s="655">
        <f>ROUND(V270*K270,2)</f>
        <v>0</v>
      </c>
      <c r="Q270" s="655"/>
      <c r="R270" s="139"/>
      <c r="T270" s="140" t="s">
        <v>5</v>
      </c>
      <c r="U270" s="42" t="s">
        <v>42</v>
      </c>
      <c r="V270" s="178">
        <f>L270+M270</f>
        <v>0</v>
      </c>
      <c r="W270" s="178">
        <f>ROUND(L270*K270,2)</f>
        <v>0</v>
      </c>
      <c r="X270" s="178">
        <f>ROUND(M270*K270,2)</f>
        <v>0</v>
      </c>
      <c r="Y270" s="141">
        <v>0.05</v>
      </c>
      <c r="Z270" s="141">
        <f>Y270*K270</f>
        <v>0.75</v>
      </c>
      <c r="AA270" s="141">
        <v>0</v>
      </c>
      <c r="AB270" s="141">
        <f>AA270*K270</f>
        <v>0</v>
      </c>
      <c r="AC270" s="141">
        <v>2.4E-2</v>
      </c>
      <c r="AD270" s="142">
        <f>AC270*K270</f>
        <v>0.36</v>
      </c>
      <c r="AR270" s="20" t="s">
        <v>370</v>
      </c>
      <c r="AT270" s="20" t="s">
        <v>155</v>
      </c>
      <c r="AU270" s="20" t="s">
        <v>95</v>
      </c>
      <c r="AY270" s="20" t="s">
        <v>153</v>
      </c>
      <c r="BE270" s="143">
        <f>IF(U270="základní",P270,0)</f>
        <v>0</v>
      </c>
      <c r="BF270" s="143">
        <f>IF(U270="snížená",P270,0)</f>
        <v>0</v>
      </c>
      <c r="BG270" s="143">
        <f>IF(U270="zákl. přenesená",P270,0)</f>
        <v>0</v>
      </c>
      <c r="BH270" s="143">
        <f>IF(U270="sníž. přenesená",P270,0)</f>
        <v>0</v>
      </c>
      <c r="BI270" s="143">
        <f>IF(U270="nulová",P270,0)</f>
        <v>0</v>
      </c>
      <c r="BJ270" s="20" t="s">
        <v>84</v>
      </c>
      <c r="BK270" s="143">
        <f>ROUND(V270*K270,2)</f>
        <v>0</v>
      </c>
      <c r="BL270" s="20" t="s">
        <v>370</v>
      </c>
      <c r="BM270" s="20" t="s">
        <v>1291</v>
      </c>
    </row>
    <row r="271" spans="2:102" s="12" customFormat="1" ht="22.5" customHeight="1">
      <c r="B271" s="157"/>
      <c r="C271" s="186"/>
      <c r="D271" s="186"/>
      <c r="E271" s="158" t="s">
        <v>5</v>
      </c>
      <c r="F271" s="656" t="s">
        <v>1290</v>
      </c>
      <c r="G271" s="657"/>
      <c r="H271" s="657"/>
      <c r="I271" s="657"/>
      <c r="J271" s="186"/>
      <c r="K271" s="158" t="s">
        <v>5</v>
      </c>
      <c r="L271" s="186"/>
      <c r="M271" s="186"/>
      <c r="N271" s="186"/>
      <c r="O271" s="186"/>
      <c r="P271" s="186"/>
      <c r="Q271" s="186"/>
      <c r="R271" s="159"/>
      <c r="T271" s="160"/>
      <c r="U271" s="186"/>
      <c r="V271" s="186"/>
      <c r="W271" s="186"/>
      <c r="X271" s="186"/>
      <c r="Y271" s="186"/>
      <c r="Z271" s="186"/>
      <c r="AA271" s="186"/>
      <c r="AB271" s="186"/>
      <c r="AC271" s="186"/>
      <c r="AD271" s="161"/>
      <c r="AT271" s="162" t="s">
        <v>162</v>
      </c>
      <c r="AU271" s="162" t="s">
        <v>95</v>
      </c>
      <c r="AV271" s="12" t="s">
        <v>84</v>
      </c>
      <c r="AW271" s="12" t="s">
        <v>7</v>
      </c>
      <c r="AX271" s="12" t="s">
        <v>79</v>
      </c>
      <c r="AY271" s="162" t="s">
        <v>153</v>
      </c>
    </row>
    <row r="272" spans="2:102" s="10" customFormat="1" ht="22.5" customHeight="1">
      <c r="B272" s="144"/>
      <c r="C272" s="185"/>
      <c r="D272" s="185"/>
      <c r="E272" s="145" t="s">
        <v>5</v>
      </c>
      <c r="F272" s="658" t="s">
        <v>12</v>
      </c>
      <c r="G272" s="659"/>
      <c r="H272" s="659"/>
      <c r="I272" s="659"/>
      <c r="J272" s="185"/>
      <c r="K272" s="146">
        <v>15</v>
      </c>
      <c r="L272" s="185"/>
      <c r="M272" s="185"/>
      <c r="N272" s="185"/>
      <c r="O272" s="185"/>
      <c r="P272" s="185"/>
      <c r="Q272" s="185"/>
      <c r="R272" s="147"/>
      <c r="T272" s="148"/>
      <c r="U272" s="185"/>
      <c r="V272" s="185"/>
      <c r="W272" s="185"/>
      <c r="X272" s="185"/>
      <c r="Y272" s="185"/>
      <c r="Z272" s="185"/>
      <c r="AA272" s="185"/>
      <c r="AB272" s="185"/>
      <c r="AC272" s="185"/>
      <c r="AD272" s="149"/>
      <c r="AT272" s="150" t="s">
        <v>162</v>
      </c>
      <c r="AU272" s="150" t="s">
        <v>95</v>
      </c>
      <c r="AV272" s="10" t="s">
        <v>95</v>
      </c>
      <c r="AW272" s="10" t="s">
        <v>7</v>
      </c>
      <c r="AX272" s="10" t="s">
        <v>79</v>
      </c>
      <c r="AY272" s="150" t="s">
        <v>153</v>
      </c>
    </row>
    <row r="273" spans="2:65" s="11" customFormat="1" ht="22.5" customHeight="1">
      <c r="B273" s="151"/>
      <c r="C273" s="184"/>
      <c r="D273" s="184"/>
      <c r="E273" s="191" t="s">
        <v>5</v>
      </c>
      <c r="F273" s="660" t="s">
        <v>163</v>
      </c>
      <c r="G273" s="661"/>
      <c r="H273" s="661"/>
      <c r="I273" s="661"/>
      <c r="J273" s="184"/>
      <c r="K273" s="152">
        <v>15</v>
      </c>
      <c r="L273" s="184"/>
      <c r="M273" s="184"/>
      <c r="N273" s="184"/>
      <c r="O273" s="184"/>
      <c r="P273" s="184"/>
      <c r="Q273" s="184"/>
      <c r="R273" s="153"/>
      <c r="T273" s="154"/>
      <c r="U273" s="184"/>
      <c r="V273" s="184"/>
      <c r="W273" s="184"/>
      <c r="X273" s="184"/>
      <c r="Y273" s="184"/>
      <c r="Z273" s="184"/>
      <c r="AA273" s="184"/>
      <c r="AB273" s="184"/>
      <c r="AC273" s="184"/>
      <c r="AD273" s="155"/>
      <c r="AT273" s="156" t="s">
        <v>162</v>
      </c>
      <c r="AU273" s="156" t="s">
        <v>95</v>
      </c>
      <c r="AV273" s="11" t="s">
        <v>159</v>
      </c>
      <c r="AW273" s="11" t="s">
        <v>7</v>
      </c>
      <c r="AX273" s="11" t="s">
        <v>84</v>
      </c>
      <c r="AY273" s="156" t="s">
        <v>153</v>
      </c>
    </row>
    <row r="274" spans="2:65" s="1" customFormat="1" ht="22.5" customHeight="1">
      <c r="B274" s="134"/>
      <c r="C274" s="135" t="s">
        <v>11</v>
      </c>
      <c r="D274" s="135" t="s">
        <v>155</v>
      </c>
      <c r="E274" s="136" t="s">
        <v>1289</v>
      </c>
      <c r="F274" s="654" t="s">
        <v>1288</v>
      </c>
      <c r="G274" s="654"/>
      <c r="H274" s="654"/>
      <c r="I274" s="654"/>
      <c r="J274" s="137" t="s">
        <v>204</v>
      </c>
      <c r="K274" s="138">
        <v>218.34299999999999</v>
      </c>
      <c r="L274" s="183"/>
      <c r="M274" s="655"/>
      <c r="N274" s="655"/>
      <c r="O274" s="655"/>
      <c r="P274" s="655">
        <f>ROUND(V274*K274,2)</f>
        <v>0</v>
      </c>
      <c r="Q274" s="655"/>
      <c r="R274" s="139"/>
      <c r="T274" s="140" t="s">
        <v>5</v>
      </c>
      <c r="U274" s="42" t="s">
        <v>42</v>
      </c>
      <c r="V274" s="178">
        <f>L274+M274</f>
        <v>0</v>
      </c>
      <c r="W274" s="178">
        <f>ROUND(L274*K274,2)</f>
        <v>0</v>
      </c>
      <c r="X274" s="178">
        <f>ROUND(M274*K274,2)</f>
        <v>0</v>
      </c>
      <c r="Y274" s="141">
        <v>0</v>
      </c>
      <c r="Z274" s="141">
        <f>Y274*K274</f>
        <v>0</v>
      </c>
      <c r="AA274" s="141">
        <v>0</v>
      </c>
      <c r="AB274" s="141">
        <f>AA274*K274</f>
        <v>0</v>
      </c>
      <c r="AC274" s="141">
        <v>0.05</v>
      </c>
      <c r="AD274" s="142">
        <f>AC274*K274</f>
        <v>10.917149999999999</v>
      </c>
      <c r="AR274" s="20" t="s">
        <v>370</v>
      </c>
      <c r="AT274" s="20" t="s">
        <v>155</v>
      </c>
      <c r="AU274" s="20" t="s">
        <v>95</v>
      </c>
      <c r="AY274" s="20" t="s">
        <v>153</v>
      </c>
      <c r="BE274" s="143">
        <f>IF(U274="základní",P274,0)</f>
        <v>0</v>
      </c>
      <c r="BF274" s="143">
        <f>IF(U274="snížená",P274,0)</f>
        <v>0</v>
      </c>
      <c r="BG274" s="143">
        <f>IF(U274="zákl. přenesená",P274,0)</f>
        <v>0</v>
      </c>
      <c r="BH274" s="143">
        <f>IF(U274="sníž. přenesená",P274,0)</f>
        <v>0</v>
      </c>
      <c r="BI274" s="143">
        <f>IF(U274="nulová",P274,0)</f>
        <v>0</v>
      </c>
      <c r="BJ274" s="20" t="s">
        <v>84</v>
      </c>
      <c r="BK274" s="143">
        <f>ROUND(V274*K274,2)</f>
        <v>0</v>
      </c>
      <c r="BL274" s="20" t="s">
        <v>370</v>
      </c>
      <c r="BM274" s="20" t="s">
        <v>1287</v>
      </c>
    </row>
    <row r="275" spans="2:65" s="10" customFormat="1" ht="22.5" customHeight="1">
      <c r="B275" s="144"/>
      <c r="C275" s="185"/>
      <c r="D275" s="185"/>
      <c r="E275" s="145" t="s">
        <v>5</v>
      </c>
      <c r="F275" s="662" t="s">
        <v>1286</v>
      </c>
      <c r="G275" s="663"/>
      <c r="H275" s="663"/>
      <c r="I275" s="663"/>
      <c r="J275" s="185"/>
      <c r="K275" s="146">
        <v>218.34299999999999</v>
      </c>
      <c r="L275" s="185"/>
      <c r="M275" s="185"/>
      <c r="N275" s="185"/>
      <c r="O275" s="185"/>
      <c r="P275" s="185"/>
      <c r="Q275" s="185"/>
      <c r="R275" s="147"/>
      <c r="T275" s="148"/>
      <c r="U275" s="185"/>
      <c r="V275" s="185"/>
      <c r="W275" s="185"/>
      <c r="X275" s="185"/>
      <c r="Y275" s="185"/>
      <c r="Z275" s="185"/>
      <c r="AA275" s="185"/>
      <c r="AB275" s="185"/>
      <c r="AC275" s="185"/>
      <c r="AD275" s="149"/>
      <c r="AT275" s="150" t="s">
        <v>162</v>
      </c>
      <c r="AU275" s="150" t="s">
        <v>95</v>
      </c>
      <c r="AV275" s="10" t="s">
        <v>95</v>
      </c>
      <c r="AW275" s="10" t="s">
        <v>7</v>
      </c>
      <c r="AX275" s="10" t="s">
        <v>79</v>
      </c>
      <c r="AY275" s="150" t="s">
        <v>153</v>
      </c>
    </row>
    <row r="276" spans="2:65" s="11" customFormat="1" ht="22.5" customHeight="1">
      <c r="B276" s="151"/>
      <c r="C276" s="184"/>
      <c r="D276" s="184"/>
      <c r="E276" s="191" t="s">
        <v>5</v>
      </c>
      <c r="F276" s="660" t="s">
        <v>163</v>
      </c>
      <c r="G276" s="661"/>
      <c r="H276" s="661"/>
      <c r="I276" s="661"/>
      <c r="J276" s="184"/>
      <c r="K276" s="152">
        <v>218.34299999999999</v>
      </c>
      <c r="L276" s="184"/>
      <c r="M276" s="184"/>
      <c r="N276" s="184"/>
      <c r="O276" s="184"/>
      <c r="P276" s="184"/>
      <c r="Q276" s="184"/>
      <c r="R276" s="153"/>
      <c r="T276" s="154"/>
      <c r="U276" s="184"/>
      <c r="V276" s="184"/>
      <c r="W276" s="184"/>
      <c r="X276" s="184"/>
      <c r="Y276" s="184"/>
      <c r="Z276" s="184"/>
      <c r="AA276" s="184"/>
      <c r="AB276" s="184"/>
      <c r="AC276" s="184"/>
      <c r="AD276" s="155"/>
      <c r="AT276" s="156" t="s">
        <v>162</v>
      </c>
      <c r="AU276" s="156" t="s">
        <v>95</v>
      </c>
      <c r="AV276" s="11" t="s">
        <v>159</v>
      </c>
      <c r="AW276" s="11" t="s">
        <v>7</v>
      </c>
      <c r="AX276" s="11" t="s">
        <v>84</v>
      </c>
      <c r="AY276" s="156" t="s">
        <v>153</v>
      </c>
    </row>
    <row r="277" spans="2:65" s="9" customFormat="1" ht="29.85" customHeight="1">
      <c r="B277" s="122"/>
      <c r="C277" s="123"/>
      <c r="D277" s="133" t="s">
        <v>126</v>
      </c>
      <c r="E277" s="133"/>
      <c r="F277" s="133"/>
      <c r="G277" s="133"/>
      <c r="H277" s="133"/>
      <c r="I277" s="133"/>
      <c r="J277" s="133"/>
      <c r="K277" s="133"/>
      <c r="L277" s="133"/>
      <c r="M277" s="647">
        <f>BK277</f>
        <v>0</v>
      </c>
      <c r="N277" s="648"/>
      <c r="O277" s="648"/>
      <c r="P277" s="648"/>
      <c r="Q277" s="648"/>
      <c r="R277" s="125"/>
      <c r="T277" s="126"/>
      <c r="U277" s="123"/>
      <c r="V277" s="123"/>
      <c r="W277" s="127">
        <f>SUM(W278:W281)</f>
        <v>0</v>
      </c>
      <c r="X277" s="127">
        <f>SUM(X278:X281)</f>
        <v>0</v>
      </c>
      <c r="Y277" s="123"/>
      <c r="Z277" s="128">
        <f>SUM(Z278:Z281)</f>
        <v>15.198330000000002</v>
      </c>
      <c r="AA277" s="123"/>
      <c r="AB277" s="128">
        <f>SUM(AB278:AB281)</f>
        <v>0</v>
      </c>
      <c r="AC277" s="123"/>
      <c r="AD277" s="129">
        <f>SUM(AD278:AD281)</f>
        <v>1.8206979000000001</v>
      </c>
      <c r="AR277" s="130" t="s">
        <v>95</v>
      </c>
      <c r="AT277" s="131" t="s">
        <v>78</v>
      </c>
      <c r="AU277" s="131" t="s">
        <v>84</v>
      </c>
      <c r="AY277" s="130" t="s">
        <v>153</v>
      </c>
      <c r="BK277" s="132">
        <f>SUM(BK278:BK281)</f>
        <v>0</v>
      </c>
    </row>
    <row r="278" spans="2:65" s="1" customFormat="1" ht="31.5" customHeight="1">
      <c r="B278" s="134"/>
      <c r="C278" s="135" t="s">
        <v>1285</v>
      </c>
      <c r="D278" s="135" t="s">
        <v>155</v>
      </c>
      <c r="E278" s="136" t="s">
        <v>1284</v>
      </c>
      <c r="F278" s="654" t="s">
        <v>1283</v>
      </c>
      <c r="G278" s="654"/>
      <c r="H278" s="654"/>
      <c r="I278" s="654"/>
      <c r="J278" s="137" t="s">
        <v>379</v>
      </c>
      <c r="K278" s="138">
        <v>155.08500000000001</v>
      </c>
      <c r="L278" s="183"/>
      <c r="M278" s="655"/>
      <c r="N278" s="655"/>
      <c r="O278" s="655"/>
      <c r="P278" s="655">
        <f>ROUND(V278*K278,2)</f>
        <v>0</v>
      </c>
      <c r="Q278" s="655"/>
      <c r="R278" s="139"/>
      <c r="T278" s="140" t="s">
        <v>5</v>
      </c>
      <c r="U278" s="42" t="s">
        <v>42</v>
      </c>
      <c r="V278" s="178">
        <f>L278+M278</f>
        <v>0</v>
      </c>
      <c r="W278" s="178">
        <f>ROUND(L278*K278,2)</f>
        <v>0</v>
      </c>
      <c r="X278" s="178">
        <f>ROUND(M278*K278,2)</f>
        <v>0</v>
      </c>
      <c r="Y278" s="141">
        <v>9.8000000000000004E-2</v>
      </c>
      <c r="Z278" s="141">
        <f>Y278*K278</f>
        <v>15.198330000000002</v>
      </c>
      <c r="AA278" s="141">
        <v>0</v>
      </c>
      <c r="AB278" s="141">
        <f>AA278*K278</f>
        <v>0</v>
      </c>
      <c r="AC278" s="141">
        <v>1.174E-2</v>
      </c>
      <c r="AD278" s="142">
        <f>AC278*K278</f>
        <v>1.8206979000000001</v>
      </c>
      <c r="AR278" s="20" t="s">
        <v>370</v>
      </c>
      <c r="AT278" s="20" t="s">
        <v>155</v>
      </c>
      <c r="AU278" s="20" t="s">
        <v>95</v>
      </c>
      <c r="AY278" s="20" t="s">
        <v>153</v>
      </c>
      <c r="BE278" s="143">
        <f>IF(U278="základní",P278,0)</f>
        <v>0</v>
      </c>
      <c r="BF278" s="143">
        <f>IF(U278="snížená",P278,0)</f>
        <v>0</v>
      </c>
      <c r="BG278" s="143">
        <f>IF(U278="zákl. přenesená",P278,0)</f>
        <v>0</v>
      </c>
      <c r="BH278" s="143">
        <f>IF(U278="sníž. přenesená",P278,0)</f>
        <v>0</v>
      </c>
      <c r="BI278" s="143">
        <f>IF(U278="nulová",P278,0)</f>
        <v>0</v>
      </c>
      <c r="BJ278" s="20" t="s">
        <v>84</v>
      </c>
      <c r="BK278" s="143">
        <f>ROUND(V278*K278,2)</f>
        <v>0</v>
      </c>
      <c r="BL278" s="20" t="s">
        <v>370</v>
      </c>
      <c r="BM278" s="20" t="s">
        <v>1282</v>
      </c>
    </row>
    <row r="279" spans="2:65" s="10" customFormat="1" ht="57" customHeight="1">
      <c r="B279" s="144"/>
      <c r="C279" s="185"/>
      <c r="D279" s="185"/>
      <c r="E279" s="145" t="s">
        <v>5</v>
      </c>
      <c r="F279" s="662" t="s">
        <v>1281</v>
      </c>
      <c r="G279" s="663"/>
      <c r="H279" s="663"/>
      <c r="I279" s="663"/>
      <c r="J279" s="185"/>
      <c r="K279" s="146">
        <v>142.12899999999999</v>
      </c>
      <c r="L279" s="185"/>
      <c r="M279" s="185"/>
      <c r="N279" s="185"/>
      <c r="O279" s="185"/>
      <c r="P279" s="185"/>
      <c r="Q279" s="185"/>
      <c r="R279" s="147"/>
      <c r="T279" s="148"/>
      <c r="U279" s="185"/>
      <c r="V279" s="185"/>
      <c r="W279" s="185"/>
      <c r="X279" s="185"/>
      <c r="Y279" s="185"/>
      <c r="Z279" s="185"/>
      <c r="AA279" s="185"/>
      <c r="AB279" s="185"/>
      <c r="AC279" s="185"/>
      <c r="AD279" s="149"/>
      <c r="AT279" s="150" t="s">
        <v>162</v>
      </c>
      <c r="AU279" s="150" t="s">
        <v>95</v>
      </c>
      <c r="AV279" s="10" t="s">
        <v>95</v>
      </c>
      <c r="AW279" s="10" t="s">
        <v>7</v>
      </c>
      <c r="AX279" s="10" t="s">
        <v>79</v>
      </c>
      <c r="AY279" s="150" t="s">
        <v>153</v>
      </c>
    </row>
    <row r="280" spans="2:65" s="10" customFormat="1" ht="22.5" customHeight="1">
      <c r="B280" s="144"/>
      <c r="C280" s="185"/>
      <c r="D280" s="185"/>
      <c r="E280" s="145" t="s">
        <v>5</v>
      </c>
      <c r="F280" s="658" t="s">
        <v>1280</v>
      </c>
      <c r="G280" s="659"/>
      <c r="H280" s="659"/>
      <c r="I280" s="659"/>
      <c r="J280" s="185"/>
      <c r="K280" s="146">
        <v>12.956</v>
      </c>
      <c r="L280" s="185"/>
      <c r="M280" s="185"/>
      <c r="N280" s="185"/>
      <c r="O280" s="185"/>
      <c r="P280" s="185"/>
      <c r="Q280" s="185"/>
      <c r="R280" s="147"/>
      <c r="T280" s="148"/>
      <c r="U280" s="185"/>
      <c r="V280" s="185"/>
      <c r="W280" s="185"/>
      <c r="X280" s="185"/>
      <c r="Y280" s="185"/>
      <c r="Z280" s="185"/>
      <c r="AA280" s="185"/>
      <c r="AB280" s="185"/>
      <c r="AC280" s="185"/>
      <c r="AD280" s="149"/>
      <c r="AT280" s="150" t="s">
        <v>162</v>
      </c>
      <c r="AU280" s="150" t="s">
        <v>95</v>
      </c>
      <c r="AV280" s="10" t="s">
        <v>95</v>
      </c>
      <c r="AW280" s="10" t="s">
        <v>7</v>
      </c>
      <c r="AX280" s="10" t="s">
        <v>79</v>
      </c>
      <c r="AY280" s="150" t="s">
        <v>153</v>
      </c>
    </row>
    <row r="281" spans="2:65" s="11" customFormat="1" ht="22.5" customHeight="1">
      <c r="B281" s="151"/>
      <c r="C281" s="184"/>
      <c r="D281" s="184"/>
      <c r="E281" s="191" t="s">
        <v>5</v>
      </c>
      <c r="F281" s="660" t="s">
        <v>163</v>
      </c>
      <c r="G281" s="661"/>
      <c r="H281" s="661"/>
      <c r="I281" s="661"/>
      <c r="J281" s="184"/>
      <c r="K281" s="152">
        <v>155.08500000000001</v>
      </c>
      <c r="L281" s="184"/>
      <c r="M281" s="184"/>
      <c r="N281" s="184"/>
      <c r="O281" s="184"/>
      <c r="P281" s="184"/>
      <c r="Q281" s="184"/>
      <c r="R281" s="153"/>
      <c r="T281" s="154"/>
      <c r="U281" s="184"/>
      <c r="V281" s="184"/>
      <c r="W281" s="184"/>
      <c r="X281" s="184"/>
      <c r="Y281" s="184"/>
      <c r="Z281" s="184"/>
      <c r="AA281" s="184"/>
      <c r="AB281" s="184"/>
      <c r="AC281" s="184"/>
      <c r="AD281" s="155"/>
      <c r="AT281" s="156" t="s">
        <v>162</v>
      </c>
      <c r="AU281" s="156" t="s">
        <v>95</v>
      </c>
      <c r="AV281" s="11" t="s">
        <v>159</v>
      </c>
      <c r="AW281" s="11" t="s">
        <v>7</v>
      </c>
      <c r="AX281" s="11" t="s">
        <v>84</v>
      </c>
      <c r="AY281" s="156" t="s">
        <v>153</v>
      </c>
    </row>
    <row r="282" spans="2:65" s="9" customFormat="1" ht="29.85" customHeight="1">
      <c r="B282" s="122"/>
      <c r="C282" s="123"/>
      <c r="D282" s="133" t="s">
        <v>128</v>
      </c>
      <c r="E282" s="133"/>
      <c r="F282" s="133"/>
      <c r="G282" s="133"/>
      <c r="H282" s="133"/>
      <c r="I282" s="133"/>
      <c r="J282" s="133"/>
      <c r="K282" s="133"/>
      <c r="L282" s="133"/>
      <c r="M282" s="647">
        <f>BK282</f>
        <v>0</v>
      </c>
      <c r="N282" s="648"/>
      <c r="O282" s="648"/>
      <c r="P282" s="648"/>
      <c r="Q282" s="648"/>
      <c r="R282" s="125"/>
      <c r="T282" s="126"/>
      <c r="U282" s="123"/>
      <c r="V282" s="123"/>
      <c r="W282" s="127">
        <f>SUM(W283:W286)</f>
        <v>0</v>
      </c>
      <c r="X282" s="127">
        <f>SUM(X283:X286)</f>
        <v>0</v>
      </c>
      <c r="Y282" s="123"/>
      <c r="Z282" s="128">
        <f>SUM(Z283:Z286)</f>
        <v>91.209575000000001</v>
      </c>
      <c r="AA282" s="123"/>
      <c r="AB282" s="128">
        <f>SUM(AB283:AB286)</f>
        <v>0</v>
      </c>
      <c r="AC282" s="123"/>
      <c r="AD282" s="129">
        <f>SUM(AD283:AD286)</f>
        <v>25.198577500000003</v>
      </c>
      <c r="AR282" s="130" t="s">
        <v>95</v>
      </c>
      <c r="AT282" s="131" t="s">
        <v>78</v>
      </c>
      <c r="AU282" s="131" t="s">
        <v>84</v>
      </c>
      <c r="AY282" s="130" t="s">
        <v>153</v>
      </c>
      <c r="BK282" s="132">
        <f>SUM(BK283:BK286)</f>
        <v>0</v>
      </c>
    </row>
    <row r="283" spans="2:65" s="1" customFormat="1" ht="31.5" customHeight="1">
      <c r="B283" s="134"/>
      <c r="C283" s="135" t="s">
        <v>1279</v>
      </c>
      <c r="D283" s="135" t="s">
        <v>155</v>
      </c>
      <c r="E283" s="136" t="s">
        <v>1278</v>
      </c>
      <c r="F283" s="654" t="s">
        <v>1277</v>
      </c>
      <c r="G283" s="654"/>
      <c r="H283" s="654"/>
      <c r="I283" s="654"/>
      <c r="J283" s="137" t="s">
        <v>204</v>
      </c>
      <c r="K283" s="138">
        <v>309.185</v>
      </c>
      <c r="L283" s="183"/>
      <c r="M283" s="655"/>
      <c r="N283" s="655"/>
      <c r="O283" s="655"/>
      <c r="P283" s="655">
        <f>ROUND(V283*K283,2)</f>
        <v>0</v>
      </c>
      <c r="Q283" s="655"/>
      <c r="R283" s="139"/>
      <c r="T283" s="140" t="s">
        <v>5</v>
      </c>
      <c r="U283" s="42" t="s">
        <v>42</v>
      </c>
      <c r="V283" s="178">
        <f>L283+M283</f>
        <v>0</v>
      </c>
      <c r="W283" s="178">
        <f>ROUND(L283*K283,2)</f>
        <v>0</v>
      </c>
      <c r="X283" s="178">
        <f>ROUND(M283*K283,2)</f>
        <v>0</v>
      </c>
      <c r="Y283" s="141">
        <v>0.29499999999999998</v>
      </c>
      <c r="Z283" s="141">
        <f>Y283*K283</f>
        <v>91.209575000000001</v>
      </c>
      <c r="AA283" s="141">
        <v>0</v>
      </c>
      <c r="AB283" s="141">
        <f>AA283*K283</f>
        <v>0</v>
      </c>
      <c r="AC283" s="141">
        <v>8.1500000000000003E-2</v>
      </c>
      <c r="AD283" s="142">
        <f>AC283*K283</f>
        <v>25.198577500000003</v>
      </c>
      <c r="AR283" s="20" t="s">
        <v>370</v>
      </c>
      <c r="AT283" s="20" t="s">
        <v>155</v>
      </c>
      <c r="AU283" s="20" t="s">
        <v>95</v>
      </c>
      <c r="AY283" s="20" t="s">
        <v>153</v>
      </c>
      <c r="BE283" s="143">
        <f>IF(U283="základní",P283,0)</f>
        <v>0</v>
      </c>
      <c r="BF283" s="143">
        <f>IF(U283="snížená",P283,0)</f>
        <v>0</v>
      </c>
      <c r="BG283" s="143">
        <f>IF(U283="zákl. přenesená",P283,0)</f>
        <v>0</v>
      </c>
      <c r="BH283" s="143">
        <f>IF(U283="sníž. přenesená",P283,0)</f>
        <v>0</v>
      </c>
      <c r="BI283" s="143">
        <f>IF(U283="nulová",P283,0)</f>
        <v>0</v>
      </c>
      <c r="BJ283" s="20" t="s">
        <v>84</v>
      </c>
      <c r="BK283" s="143">
        <f>ROUND(V283*K283,2)</f>
        <v>0</v>
      </c>
      <c r="BL283" s="20" t="s">
        <v>370</v>
      </c>
      <c r="BM283" s="20" t="s">
        <v>1276</v>
      </c>
    </row>
    <row r="284" spans="2:65" s="10" customFormat="1" ht="44.25" customHeight="1">
      <c r="B284" s="144"/>
      <c r="C284" s="185"/>
      <c r="D284" s="185"/>
      <c r="E284" s="145" t="s">
        <v>5</v>
      </c>
      <c r="F284" s="662" t="s">
        <v>1275</v>
      </c>
      <c r="G284" s="663"/>
      <c r="H284" s="663"/>
      <c r="I284" s="663"/>
      <c r="J284" s="185"/>
      <c r="K284" s="146">
        <v>363.87</v>
      </c>
      <c r="L284" s="185"/>
      <c r="M284" s="185"/>
      <c r="N284" s="185"/>
      <c r="O284" s="185"/>
      <c r="P284" s="185"/>
      <c r="Q284" s="185"/>
      <c r="R284" s="147"/>
      <c r="T284" s="148"/>
      <c r="U284" s="185"/>
      <c r="V284" s="185"/>
      <c r="W284" s="185"/>
      <c r="X284" s="185"/>
      <c r="Y284" s="185"/>
      <c r="Z284" s="185"/>
      <c r="AA284" s="185"/>
      <c r="AB284" s="185"/>
      <c r="AC284" s="185"/>
      <c r="AD284" s="149"/>
      <c r="AT284" s="150" t="s">
        <v>162</v>
      </c>
      <c r="AU284" s="150" t="s">
        <v>95</v>
      </c>
      <c r="AV284" s="10" t="s">
        <v>95</v>
      </c>
      <c r="AW284" s="10" t="s">
        <v>7</v>
      </c>
      <c r="AX284" s="10" t="s">
        <v>79</v>
      </c>
      <c r="AY284" s="150" t="s">
        <v>153</v>
      </c>
    </row>
    <row r="285" spans="2:65" s="10" customFormat="1" ht="31.5" customHeight="1">
      <c r="B285" s="144"/>
      <c r="C285" s="185"/>
      <c r="D285" s="185"/>
      <c r="E285" s="145" t="s">
        <v>5</v>
      </c>
      <c r="F285" s="658" t="s">
        <v>1274</v>
      </c>
      <c r="G285" s="659"/>
      <c r="H285" s="659"/>
      <c r="I285" s="659"/>
      <c r="J285" s="185"/>
      <c r="K285" s="146">
        <v>-54.685000000000002</v>
      </c>
      <c r="L285" s="185"/>
      <c r="M285" s="185"/>
      <c r="N285" s="185"/>
      <c r="O285" s="185"/>
      <c r="P285" s="185"/>
      <c r="Q285" s="185"/>
      <c r="R285" s="147"/>
      <c r="T285" s="148"/>
      <c r="U285" s="185"/>
      <c r="V285" s="185"/>
      <c r="W285" s="185"/>
      <c r="X285" s="185"/>
      <c r="Y285" s="185"/>
      <c r="Z285" s="185"/>
      <c r="AA285" s="185"/>
      <c r="AB285" s="185"/>
      <c r="AC285" s="185"/>
      <c r="AD285" s="149"/>
      <c r="AT285" s="150" t="s">
        <v>162</v>
      </c>
      <c r="AU285" s="150" t="s">
        <v>95</v>
      </c>
      <c r="AV285" s="10" t="s">
        <v>95</v>
      </c>
      <c r="AW285" s="10" t="s">
        <v>7</v>
      </c>
      <c r="AX285" s="10" t="s">
        <v>79</v>
      </c>
      <c r="AY285" s="150" t="s">
        <v>153</v>
      </c>
    </row>
    <row r="286" spans="2:65" s="11" customFormat="1" ht="22.5" customHeight="1">
      <c r="B286" s="151"/>
      <c r="C286" s="184"/>
      <c r="D286" s="184"/>
      <c r="E286" s="191" t="s">
        <v>5</v>
      </c>
      <c r="F286" s="660" t="s">
        <v>163</v>
      </c>
      <c r="G286" s="661"/>
      <c r="H286" s="661"/>
      <c r="I286" s="661"/>
      <c r="J286" s="184"/>
      <c r="K286" s="152">
        <v>309.185</v>
      </c>
      <c r="L286" s="184"/>
      <c r="M286" s="184"/>
      <c r="N286" s="184"/>
      <c r="O286" s="184"/>
      <c r="P286" s="184"/>
      <c r="Q286" s="184"/>
      <c r="R286" s="153"/>
      <c r="T286" s="154"/>
      <c r="U286" s="184"/>
      <c r="V286" s="184"/>
      <c r="W286" s="184"/>
      <c r="X286" s="184"/>
      <c r="Y286" s="184"/>
      <c r="Z286" s="184"/>
      <c r="AA286" s="184"/>
      <c r="AB286" s="184"/>
      <c r="AC286" s="184"/>
      <c r="AD286" s="155"/>
      <c r="AT286" s="156" t="s">
        <v>162</v>
      </c>
      <c r="AU286" s="156" t="s">
        <v>95</v>
      </c>
      <c r="AV286" s="11" t="s">
        <v>159</v>
      </c>
      <c r="AW286" s="11" t="s">
        <v>7</v>
      </c>
      <c r="AX286" s="11" t="s">
        <v>84</v>
      </c>
      <c r="AY286" s="156" t="s">
        <v>153</v>
      </c>
    </row>
    <row r="287" spans="2:65" s="9" customFormat="1" ht="37.35" customHeight="1">
      <c r="B287" s="122"/>
      <c r="C287" s="123"/>
      <c r="D287" s="124" t="s">
        <v>132</v>
      </c>
      <c r="E287" s="124"/>
      <c r="F287" s="124"/>
      <c r="G287" s="124"/>
      <c r="H287" s="124"/>
      <c r="I287" s="124"/>
      <c r="J287" s="124"/>
      <c r="K287" s="124"/>
      <c r="L287" s="124"/>
      <c r="M287" s="645">
        <f>BK287</f>
        <v>0</v>
      </c>
      <c r="N287" s="646"/>
      <c r="O287" s="646"/>
      <c r="P287" s="646"/>
      <c r="Q287" s="646"/>
      <c r="R287" s="125"/>
      <c r="T287" s="126"/>
      <c r="U287" s="123"/>
      <c r="V287" s="123"/>
      <c r="W287" s="127">
        <f>W288</f>
        <v>0</v>
      </c>
      <c r="X287" s="127">
        <f>X288</f>
        <v>0</v>
      </c>
      <c r="Y287" s="123"/>
      <c r="Z287" s="128">
        <f>Z288</f>
        <v>0</v>
      </c>
      <c r="AA287" s="123"/>
      <c r="AB287" s="128">
        <f>AB288</f>
        <v>0</v>
      </c>
      <c r="AC287" s="123"/>
      <c r="AD287" s="129">
        <f>AD288</f>
        <v>0</v>
      </c>
      <c r="AR287" s="130" t="s">
        <v>232</v>
      </c>
      <c r="AT287" s="131" t="s">
        <v>78</v>
      </c>
      <c r="AU287" s="131" t="s">
        <v>79</v>
      </c>
      <c r="AY287" s="130" t="s">
        <v>153</v>
      </c>
      <c r="BK287" s="132">
        <f>BK288</f>
        <v>0</v>
      </c>
    </row>
    <row r="288" spans="2:65" s="9" customFormat="1" ht="19.899999999999999" customHeight="1">
      <c r="B288" s="122"/>
      <c r="C288" s="123"/>
      <c r="D288" s="133" t="s">
        <v>133</v>
      </c>
      <c r="E288" s="133"/>
      <c r="F288" s="133"/>
      <c r="G288" s="133"/>
      <c r="H288" s="133"/>
      <c r="I288" s="133"/>
      <c r="J288" s="133"/>
      <c r="K288" s="133"/>
      <c r="L288" s="133"/>
      <c r="M288" s="647">
        <f>BK288</f>
        <v>0</v>
      </c>
      <c r="N288" s="648"/>
      <c r="O288" s="648"/>
      <c r="P288" s="648"/>
      <c r="Q288" s="648"/>
      <c r="R288" s="125"/>
      <c r="T288" s="126"/>
      <c r="U288" s="123"/>
      <c r="V288" s="123"/>
      <c r="W288" s="127">
        <f>W289</f>
        <v>0</v>
      </c>
      <c r="X288" s="127">
        <f>X289</f>
        <v>0</v>
      </c>
      <c r="Y288" s="123"/>
      <c r="Z288" s="128">
        <f>Z289</f>
        <v>0</v>
      </c>
      <c r="AA288" s="123"/>
      <c r="AB288" s="128">
        <f>AB289</f>
        <v>0</v>
      </c>
      <c r="AC288" s="123"/>
      <c r="AD288" s="129">
        <f>AD289</f>
        <v>0</v>
      </c>
      <c r="AR288" s="130" t="s">
        <v>232</v>
      </c>
      <c r="AT288" s="131" t="s">
        <v>78</v>
      </c>
      <c r="AU288" s="131" t="s">
        <v>84</v>
      </c>
      <c r="AY288" s="130" t="s">
        <v>153</v>
      </c>
      <c r="BK288" s="132">
        <f>BK289</f>
        <v>0</v>
      </c>
    </row>
    <row r="289" spans="2:65" s="1" customFormat="1" ht="69.75" customHeight="1">
      <c r="B289" s="134"/>
      <c r="C289" s="135" t="s">
        <v>851</v>
      </c>
      <c r="D289" s="135" t="s">
        <v>155</v>
      </c>
      <c r="E289" s="136" t="s">
        <v>1267</v>
      </c>
      <c r="F289" s="654" t="s">
        <v>1273</v>
      </c>
      <c r="G289" s="654"/>
      <c r="H289" s="654"/>
      <c r="I289" s="654"/>
      <c r="J289" s="137" t="s">
        <v>554</v>
      </c>
      <c r="K289" s="138">
        <v>1</v>
      </c>
      <c r="L289" s="183"/>
      <c r="M289" s="655"/>
      <c r="N289" s="655"/>
      <c r="O289" s="655"/>
      <c r="P289" s="655">
        <f>ROUND(V289*K289,2)</f>
        <v>0</v>
      </c>
      <c r="Q289" s="655"/>
      <c r="R289" s="139"/>
      <c r="T289" s="140" t="s">
        <v>5</v>
      </c>
      <c r="U289" s="190" t="s">
        <v>42</v>
      </c>
      <c r="V289" s="189">
        <f>L289+M289</f>
        <v>0</v>
      </c>
      <c r="W289" s="189">
        <f>ROUND(L289*K289,2)</f>
        <v>0</v>
      </c>
      <c r="X289" s="189">
        <f>ROUND(M289*K289,2)</f>
        <v>0</v>
      </c>
      <c r="Y289" s="188">
        <v>0</v>
      </c>
      <c r="Z289" s="188">
        <f>Y289*K289</f>
        <v>0</v>
      </c>
      <c r="AA289" s="188">
        <v>0</v>
      </c>
      <c r="AB289" s="188">
        <f>AA289*K289</f>
        <v>0</v>
      </c>
      <c r="AC289" s="188">
        <v>0</v>
      </c>
      <c r="AD289" s="187">
        <f>AC289*K289</f>
        <v>0</v>
      </c>
      <c r="AR289" s="20" t="s">
        <v>1269</v>
      </c>
      <c r="AT289" s="20" t="s">
        <v>155</v>
      </c>
      <c r="AU289" s="20" t="s">
        <v>95</v>
      </c>
      <c r="AY289" s="20" t="s">
        <v>153</v>
      </c>
      <c r="BE289" s="143">
        <f>IF(U289="základní",P289,0)</f>
        <v>0</v>
      </c>
      <c r="BF289" s="143">
        <f>IF(U289="snížená",P289,0)</f>
        <v>0</v>
      </c>
      <c r="BG289" s="143">
        <f>IF(U289="zákl. přenesená",P289,0)</f>
        <v>0</v>
      </c>
      <c r="BH289" s="143">
        <f>IF(U289="sníž. přenesená",P289,0)</f>
        <v>0</v>
      </c>
      <c r="BI289" s="143">
        <f>IF(U289="nulová",P289,0)</f>
        <v>0</v>
      </c>
      <c r="BJ289" s="20" t="s">
        <v>84</v>
      </c>
      <c r="BK289" s="143">
        <f>ROUND(V289*K289,2)</f>
        <v>0</v>
      </c>
      <c r="BL289" s="20" t="s">
        <v>1269</v>
      </c>
      <c r="BM289" s="20" t="s">
        <v>1272</v>
      </c>
    </row>
    <row r="290" spans="2:65" s="1" customFormat="1" ht="6.95" customHeight="1">
      <c r="B290" s="57"/>
      <c r="C290" s="58"/>
      <c r="D290" s="58"/>
      <c r="E290" s="58"/>
      <c r="F290" s="58"/>
      <c r="G290" s="58"/>
      <c r="H290" s="58"/>
      <c r="I290" s="58"/>
      <c r="J290" s="58"/>
      <c r="K290" s="58"/>
      <c r="L290" s="58"/>
      <c r="M290" s="58"/>
      <c r="N290" s="58"/>
      <c r="O290" s="58"/>
      <c r="P290" s="58"/>
      <c r="Q290" s="58"/>
      <c r="R290" s="59"/>
    </row>
  </sheetData>
  <mergeCells count="362">
    <mergeCell ref="C2:Q2"/>
    <mergeCell ref="C4:Q4"/>
    <mergeCell ref="F6:P6"/>
    <mergeCell ref="O8:P8"/>
    <mergeCell ref="O10:P10"/>
    <mergeCell ref="O11:P11"/>
    <mergeCell ref="E23:L23"/>
    <mergeCell ref="M26:P26"/>
    <mergeCell ref="M27:P27"/>
    <mergeCell ref="M28:P28"/>
    <mergeCell ref="M29:P29"/>
    <mergeCell ref="M31:P31"/>
    <mergeCell ref="O13:P13"/>
    <mergeCell ref="O14:P14"/>
    <mergeCell ref="O16:P16"/>
    <mergeCell ref="O17:P17"/>
    <mergeCell ref="O19:P19"/>
    <mergeCell ref="O20:P20"/>
    <mergeCell ref="H36:J36"/>
    <mergeCell ref="M36:P36"/>
    <mergeCell ref="H37:J37"/>
    <mergeCell ref="M37:P37"/>
    <mergeCell ref="L39:P39"/>
    <mergeCell ref="C76:Q76"/>
    <mergeCell ref="H33:J33"/>
    <mergeCell ref="M33:P33"/>
    <mergeCell ref="H34:J34"/>
    <mergeCell ref="M34:P34"/>
    <mergeCell ref="H35:J35"/>
    <mergeCell ref="M35:P35"/>
    <mergeCell ref="H87:J87"/>
    <mergeCell ref="K87:L87"/>
    <mergeCell ref="M87:Q87"/>
    <mergeCell ref="H88:J88"/>
    <mergeCell ref="K88:L88"/>
    <mergeCell ref="M88:Q88"/>
    <mergeCell ref="F78:P78"/>
    <mergeCell ref="M80:P80"/>
    <mergeCell ref="M82:Q82"/>
    <mergeCell ref="M83:Q83"/>
    <mergeCell ref="C85:G85"/>
    <mergeCell ref="H85:J85"/>
    <mergeCell ref="K85:L85"/>
    <mergeCell ref="M85:Q85"/>
    <mergeCell ref="H91:J91"/>
    <mergeCell ref="K91:L91"/>
    <mergeCell ref="M91:Q91"/>
    <mergeCell ref="H92:J92"/>
    <mergeCell ref="K92:L92"/>
    <mergeCell ref="M92:Q92"/>
    <mergeCell ref="H89:J89"/>
    <mergeCell ref="K89:L89"/>
    <mergeCell ref="M89:Q89"/>
    <mergeCell ref="H90:J90"/>
    <mergeCell ref="K90:L90"/>
    <mergeCell ref="M90:Q90"/>
    <mergeCell ref="H95:J95"/>
    <mergeCell ref="K95:L95"/>
    <mergeCell ref="M95:Q95"/>
    <mergeCell ref="H96:J96"/>
    <mergeCell ref="K96:L96"/>
    <mergeCell ref="M96:Q96"/>
    <mergeCell ref="H93:J93"/>
    <mergeCell ref="K93:L93"/>
    <mergeCell ref="M93:Q93"/>
    <mergeCell ref="H94:J94"/>
    <mergeCell ref="K94:L94"/>
    <mergeCell ref="M94:Q94"/>
    <mergeCell ref="H99:J99"/>
    <mergeCell ref="K99:L99"/>
    <mergeCell ref="M99:Q99"/>
    <mergeCell ref="H100:J100"/>
    <mergeCell ref="K100:L100"/>
    <mergeCell ref="M100:Q100"/>
    <mergeCell ref="H97:J97"/>
    <mergeCell ref="K97:L97"/>
    <mergeCell ref="M97:Q97"/>
    <mergeCell ref="H98:J98"/>
    <mergeCell ref="K98:L98"/>
    <mergeCell ref="M98:Q98"/>
    <mergeCell ref="M104:Q104"/>
    <mergeCell ref="L106:Q106"/>
    <mergeCell ref="C112:Q112"/>
    <mergeCell ref="F114:P114"/>
    <mergeCell ref="M116:P116"/>
    <mergeCell ref="M118:Q118"/>
    <mergeCell ref="H101:J101"/>
    <mergeCell ref="K101:L101"/>
    <mergeCell ref="M101:Q101"/>
    <mergeCell ref="H102:J102"/>
    <mergeCell ref="K102:L102"/>
    <mergeCell ref="M102:Q102"/>
    <mergeCell ref="F126:I126"/>
    <mergeCell ref="F127:I127"/>
    <mergeCell ref="F129:I129"/>
    <mergeCell ref="P129:Q129"/>
    <mergeCell ref="M129:O129"/>
    <mergeCell ref="F130:I130"/>
    <mergeCell ref="M128:Q128"/>
    <mergeCell ref="M119:Q119"/>
    <mergeCell ref="F121:I121"/>
    <mergeCell ref="P121:Q121"/>
    <mergeCell ref="M121:O121"/>
    <mergeCell ref="F125:I125"/>
    <mergeCell ref="P125:Q125"/>
    <mergeCell ref="M125:O125"/>
    <mergeCell ref="M124:Q124"/>
    <mergeCell ref="F135:I135"/>
    <mergeCell ref="F136:I136"/>
    <mergeCell ref="F137:I137"/>
    <mergeCell ref="F138:I138"/>
    <mergeCell ref="F139:I139"/>
    <mergeCell ref="F140:I140"/>
    <mergeCell ref="F131:I131"/>
    <mergeCell ref="F132:I132"/>
    <mergeCell ref="P132:Q132"/>
    <mergeCell ref="M132:O132"/>
    <mergeCell ref="F133:I133"/>
    <mergeCell ref="F134:I134"/>
    <mergeCell ref="F145:I145"/>
    <mergeCell ref="F146:I146"/>
    <mergeCell ref="F147:I147"/>
    <mergeCell ref="P147:Q147"/>
    <mergeCell ref="M147:O147"/>
    <mergeCell ref="F148:I148"/>
    <mergeCell ref="P140:Q140"/>
    <mergeCell ref="M140:O140"/>
    <mergeCell ref="F141:I141"/>
    <mergeCell ref="F142:I142"/>
    <mergeCell ref="F143:I143"/>
    <mergeCell ref="F144:I144"/>
    <mergeCell ref="P144:Q144"/>
    <mergeCell ref="M144:O144"/>
    <mergeCell ref="F153:I153"/>
    <mergeCell ref="F154:I154"/>
    <mergeCell ref="P154:Q154"/>
    <mergeCell ref="M154:O154"/>
    <mergeCell ref="F155:I155"/>
    <mergeCell ref="F156:I156"/>
    <mergeCell ref="F149:I149"/>
    <mergeCell ref="F150:I150"/>
    <mergeCell ref="F151:I151"/>
    <mergeCell ref="P151:Q151"/>
    <mergeCell ref="M151:O151"/>
    <mergeCell ref="F152:I152"/>
    <mergeCell ref="P162:Q162"/>
    <mergeCell ref="M162:O162"/>
    <mergeCell ref="F163:I163"/>
    <mergeCell ref="F164:I164"/>
    <mergeCell ref="F165:I165"/>
    <mergeCell ref="P165:Q165"/>
    <mergeCell ref="M165:O165"/>
    <mergeCell ref="F157:I157"/>
    <mergeCell ref="F158:I158"/>
    <mergeCell ref="F159:I159"/>
    <mergeCell ref="F160:I160"/>
    <mergeCell ref="F161:I161"/>
    <mergeCell ref="F162:I162"/>
    <mergeCell ref="F170:I170"/>
    <mergeCell ref="F171:I171"/>
    <mergeCell ref="P171:Q171"/>
    <mergeCell ref="M171:O171"/>
    <mergeCell ref="F172:I172"/>
    <mergeCell ref="F173:I173"/>
    <mergeCell ref="F166:I166"/>
    <mergeCell ref="F167:I167"/>
    <mergeCell ref="F168:I168"/>
    <mergeCell ref="P168:Q168"/>
    <mergeCell ref="M168:O168"/>
    <mergeCell ref="F169:I169"/>
    <mergeCell ref="F178:I178"/>
    <mergeCell ref="F179:I179"/>
    <mergeCell ref="P179:Q179"/>
    <mergeCell ref="M179:O179"/>
    <mergeCell ref="F180:I180"/>
    <mergeCell ref="F181:I181"/>
    <mergeCell ref="F174:I174"/>
    <mergeCell ref="F175:I175"/>
    <mergeCell ref="P175:Q175"/>
    <mergeCell ref="M175:O175"/>
    <mergeCell ref="F176:I176"/>
    <mergeCell ref="F177:I177"/>
    <mergeCell ref="F186:I186"/>
    <mergeCell ref="P186:Q186"/>
    <mergeCell ref="M186:O186"/>
    <mergeCell ref="F187:I187"/>
    <mergeCell ref="F188:I188"/>
    <mergeCell ref="F189:I189"/>
    <mergeCell ref="P189:Q189"/>
    <mergeCell ref="M189:O189"/>
    <mergeCell ref="F182:I182"/>
    <mergeCell ref="F183:I183"/>
    <mergeCell ref="P183:Q183"/>
    <mergeCell ref="M183:O183"/>
    <mergeCell ref="F184:I184"/>
    <mergeCell ref="F185:I185"/>
    <mergeCell ref="F194:I194"/>
    <mergeCell ref="F195:I195"/>
    <mergeCell ref="F190:I190"/>
    <mergeCell ref="F191:I191"/>
    <mergeCell ref="F192:I192"/>
    <mergeCell ref="P192:Q192"/>
    <mergeCell ref="M192:O192"/>
    <mergeCell ref="F193:I193"/>
    <mergeCell ref="F196:I196"/>
    <mergeCell ref="P196:Q196"/>
    <mergeCell ref="M196:O196"/>
    <mergeCell ref="F200:I200"/>
    <mergeCell ref="P200:Q200"/>
    <mergeCell ref="M200:O200"/>
    <mergeCell ref="F201:I201"/>
    <mergeCell ref="P201:Q201"/>
    <mergeCell ref="M201:O201"/>
    <mergeCell ref="F197:I197"/>
    <mergeCell ref="P197:Q197"/>
    <mergeCell ref="M197:O197"/>
    <mergeCell ref="F198:I198"/>
    <mergeCell ref="P198:Q198"/>
    <mergeCell ref="M198:O198"/>
    <mergeCell ref="F206:I206"/>
    <mergeCell ref="P206:Q206"/>
    <mergeCell ref="M206:O206"/>
    <mergeCell ref="F207:I207"/>
    <mergeCell ref="F208:I208"/>
    <mergeCell ref="F209:I209"/>
    <mergeCell ref="P209:Q209"/>
    <mergeCell ref="M209:O209"/>
    <mergeCell ref="F202:I202"/>
    <mergeCell ref="P202:Q202"/>
    <mergeCell ref="M202:O202"/>
    <mergeCell ref="F203:I203"/>
    <mergeCell ref="P203:Q203"/>
    <mergeCell ref="M203:O203"/>
    <mergeCell ref="F215:I215"/>
    <mergeCell ref="F216:I216"/>
    <mergeCell ref="F218:I218"/>
    <mergeCell ref="P218:Q218"/>
    <mergeCell ref="M218:O218"/>
    <mergeCell ref="F219:I219"/>
    <mergeCell ref="F210:I210"/>
    <mergeCell ref="F211:I211"/>
    <mergeCell ref="F213:I213"/>
    <mergeCell ref="P213:Q213"/>
    <mergeCell ref="M213:O213"/>
    <mergeCell ref="F214:I214"/>
    <mergeCell ref="F225:I225"/>
    <mergeCell ref="F226:I226"/>
    <mergeCell ref="F227:I227"/>
    <mergeCell ref="P227:Q227"/>
    <mergeCell ref="M227:O227"/>
    <mergeCell ref="F228:I228"/>
    <mergeCell ref="F220:I220"/>
    <mergeCell ref="F221:I221"/>
    <mergeCell ref="F223:I223"/>
    <mergeCell ref="P223:Q223"/>
    <mergeCell ref="M223:O223"/>
    <mergeCell ref="F224:I224"/>
    <mergeCell ref="F233:I233"/>
    <mergeCell ref="F234:I234"/>
    <mergeCell ref="F235:I235"/>
    <mergeCell ref="P235:Q235"/>
    <mergeCell ref="M235:O235"/>
    <mergeCell ref="F236:I236"/>
    <mergeCell ref="F229:I229"/>
    <mergeCell ref="F230:I230"/>
    <mergeCell ref="F231:I231"/>
    <mergeCell ref="P231:Q231"/>
    <mergeCell ref="M231:O231"/>
    <mergeCell ref="F232:I232"/>
    <mergeCell ref="F242:I242"/>
    <mergeCell ref="P242:Q242"/>
    <mergeCell ref="M242:O242"/>
    <mergeCell ref="F243:I243"/>
    <mergeCell ref="F244:I244"/>
    <mergeCell ref="F245:I245"/>
    <mergeCell ref="P245:Q245"/>
    <mergeCell ref="M245:O245"/>
    <mergeCell ref="F237:I237"/>
    <mergeCell ref="F239:I239"/>
    <mergeCell ref="P239:Q239"/>
    <mergeCell ref="M239:O239"/>
    <mergeCell ref="F240:I240"/>
    <mergeCell ref="F241:I241"/>
    <mergeCell ref="M238:Q238"/>
    <mergeCell ref="F250:I250"/>
    <mergeCell ref="F251:I251"/>
    <mergeCell ref="P251:Q251"/>
    <mergeCell ref="M251:O251"/>
    <mergeCell ref="F252:I252"/>
    <mergeCell ref="F253:I253"/>
    <mergeCell ref="F246:I246"/>
    <mergeCell ref="F247:I247"/>
    <mergeCell ref="F248:I248"/>
    <mergeCell ref="P248:Q248"/>
    <mergeCell ref="M248:O248"/>
    <mergeCell ref="F249:I249"/>
    <mergeCell ref="F264:I264"/>
    <mergeCell ref="P264:Q264"/>
    <mergeCell ref="M264:O264"/>
    <mergeCell ref="F265:I265"/>
    <mergeCell ref="M263:Q263"/>
    <mergeCell ref="F254:I254"/>
    <mergeCell ref="P254:Q254"/>
    <mergeCell ref="M254:O254"/>
    <mergeCell ref="F255:I255"/>
    <mergeCell ref="F256:I256"/>
    <mergeCell ref="F260:I260"/>
    <mergeCell ref="P260:Q260"/>
    <mergeCell ref="M260:O260"/>
    <mergeCell ref="F257:I257"/>
    <mergeCell ref="M257:O257"/>
    <mergeCell ref="P257:Q257"/>
    <mergeCell ref="F258:I258"/>
    <mergeCell ref="F259:I259"/>
    <mergeCell ref="S2:AF2"/>
    <mergeCell ref="F284:I284"/>
    <mergeCell ref="F285:I285"/>
    <mergeCell ref="F286:I286"/>
    <mergeCell ref="F289:I289"/>
    <mergeCell ref="P289:Q289"/>
    <mergeCell ref="M289:O289"/>
    <mergeCell ref="M122:Q122"/>
    <mergeCell ref="M123:Q123"/>
    <mergeCell ref="F279:I279"/>
    <mergeCell ref="F280:I280"/>
    <mergeCell ref="F281:I281"/>
    <mergeCell ref="F283:I283"/>
    <mergeCell ref="P283:Q283"/>
    <mergeCell ref="M283:O283"/>
    <mergeCell ref="M282:Q282"/>
    <mergeCell ref="F274:I274"/>
    <mergeCell ref="P274:Q274"/>
    <mergeCell ref="M274:O274"/>
    <mergeCell ref="F275:I275"/>
    <mergeCell ref="F276:I276"/>
    <mergeCell ref="F278:I278"/>
    <mergeCell ref="P278:Q278"/>
    <mergeCell ref="M278:O278"/>
    <mergeCell ref="M287:Q287"/>
    <mergeCell ref="M288:Q288"/>
    <mergeCell ref="M199:Q199"/>
    <mergeCell ref="M204:Q204"/>
    <mergeCell ref="M205:Q205"/>
    <mergeCell ref="M212:Q212"/>
    <mergeCell ref="M217:Q217"/>
    <mergeCell ref="M222:Q222"/>
    <mergeCell ref="H1:K1"/>
    <mergeCell ref="M277:Q277"/>
    <mergeCell ref="F270:I270"/>
    <mergeCell ref="P270:Q270"/>
    <mergeCell ref="M270:O270"/>
    <mergeCell ref="F271:I271"/>
    <mergeCell ref="F272:I272"/>
    <mergeCell ref="F273:I273"/>
    <mergeCell ref="F266:I266"/>
    <mergeCell ref="F267:I267"/>
    <mergeCell ref="P267:Q267"/>
    <mergeCell ref="M267:O267"/>
    <mergeCell ref="F268:I268"/>
    <mergeCell ref="F269:I269"/>
    <mergeCell ref="F261:I261"/>
    <mergeCell ref="F262:I262"/>
  </mergeCells>
  <hyperlinks>
    <hyperlink ref="F1:G1" location="C2" display="1) Krycí list rozpočtu"/>
    <hyperlink ref="H1:K1" location="C85" display="2) Rekapitulace rozpočtu"/>
    <hyperlink ref="L1" location="C121" display="3) Rozpočet"/>
    <hyperlink ref="S1:T1" location="'Rekapitulace stavby'!C2" display="Rekapitulace stavby"/>
  </hyperlinks>
  <pageMargins left="0.58333330000000005" right="0.58333330000000005" top="0.5" bottom="0.46666669999999999" header="0" footer="0"/>
  <pageSetup paperSize="9" scale="95" fitToHeight="100" orientation="portrait" blackAndWhite="1" r:id="rId1"/>
  <headerFooter>
    <oddFooter>&amp;CStrana &amp;P z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N860"/>
  <sheetViews>
    <sheetView showGridLines="0" zoomScaleNormal="100" workbookViewId="0">
      <pane ySplit="1" topLeftCell="A2" activePane="bottomLeft" state="frozen"/>
      <selection pane="bottomLeft" activeCell="AN20" sqref="AN20"/>
    </sheetView>
  </sheetViews>
  <sheetFormatPr defaultRowHeight="13.5"/>
  <cols>
    <col min="1" max="1" width="8.33203125" style="194" customWidth="1"/>
    <col min="2" max="2" width="1.6640625" style="194" customWidth="1"/>
    <col min="3" max="3" width="4.1640625" style="194" customWidth="1"/>
    <col min="4" max="4" width="4.33203125" style="194" customWidth="1"/>
    <col min="5" max="5" width="17.1640625" style="194" customWidth="1"/>
    <col min="6" max="7" width="11.1640625" style="194" customWidth="1"/>
    <col min="8" max="8" width="12.5" style="194" customWidth="1"/>
    <col min="9" max="9" width="7" style="194" customWidth="1"/>
    <col min="10" max="10" width="5.1640625" style="194" customWidth="1"/>
    <col min="11" max="11" width="11.5" style="194" customWidth="1"/>
    <col min="12" max="12" width="12" style="194" customWidth="1"/>
    <col min="13" max="14" width="6" style="194" customWidth="1"/>
    <col min="15" max="15" width="2" style="194" customWidth="1"/>
    <col min="16" max="16" width="12.5" style="194" customWidth="1"/>
    <col min="17" max="17" width="4.1640625" style="194" customWidth="1"/>
    <col min="18" max="18" width="1.6640625" style="194" customWidth="1"/>
    <col min="19" max="19" width="8.1640625" style="194" customWidth="1"/>
    <col min="20" max="20" width="29.6640625" style="194" hidden="1" customWidth="1"/>
    <col min="21" max="21" width="16.33203125" style="194" hidden="1" customWidth="1"/>
    <col min="22" max="24" width="20" style="194" hidden="1" customWidth="1"/>
    <col min="25" max="25" width="12.33203125" style="194" hidden="1" customWidth="1"/>
    <col min="26" max="26" width="16.33203125" style="194" hidden="1" customWidth="1"/>
    <col min="27" max="27" width="12.33203125" style="194" hidden="1" customWidth="1"/>
    <col min="28" max="28" width="15" style="194" hidden="1" customWidth="1"/>
    <col min="29" max="29" width="11" style="194" hidden="1" customWidth="1"/>
    <col min="30" max="30" width="15" style="194" hidden="1" customWidth="1"/>
    <col min="31" max="31" width="16.33203125" style="194" hidden="1" customWidth="1"/>
    <col min="32" max="16384" width="9.33203125" style="194"/>
  </cols>
  <sheetData>
    <row r="1" spans="1:66" ht="21.75" customHeight="1">
      <c r="A1" s="99"/>
      <c r="B1" s="14"/>
      <c r="C1" s="14"/>
      <c r="D1" s="15" t="s">
        <v>1</v>
      </c>
      <c r="E1" s="14"/>
      <c r="F1" s="16" t="s">
        <v>90</v>
      </c>
      <c r="G1" s="16"/>
      <c r="H1" s="653" t="s">
        <v>91</v>
      </c>
      <c r="I1" s="653"/>
      <c r="J1" s="653"/>
      <c r="K1" s="653"/>
      <c r="L1" s="16" t="s">
        <v>92</v>
      </c>
      <c r="M1" s="14"/>
      <c r="N1" s="14"/>
      <c r="O1" s="15" t="s">
        <v>93</v>
      </c>
      <c r="P1" s="14"/>
      <c r="Q1" s="14"/>
      <c r="R1" s="14"/>
      <c r="S1" s="16" t="s">
        <v>94</v>
      </c>
      <c r="T1" s="16"/>
      <c r="U1" s="99"/>
      <c r="V1" s="99"/>
      <c r="W1" s="17"/>
      <c r="X1" s="17"/>
      <c r="Y1" s="17"/>
      <c r="Z1" s="17"/>
      <c r="AA1" s="17"/>
      <c r="AB1" s="17"/>
      <c r="AC1" s="17"/>
      <c r="AD1" s="17"/>
      <c r="AE1" s="17"/>
      <c r="AF1" s="17"/>
      <c r="AG1" s="17"/>
      <c r="AH1" s="17"/>
      <c r="AI1" s="17"/>
      <c r="AJ1" s="17"/>
      <c r="AK1" s="17"/>
      <c r="AL1" s="17"/>
      <c r="AM1" s="17"/>
      <c r="AN1" s="17"/>
      <c r="AO1" s="17"/>
      <c r="AP1" s="17"/>
      <c r="AQ1" s="17"/>
      <c r="AR1" s="17"/>
      <c r="AS1" s="17"/>
      <c r="AT1" s="17"/>
      <c r="AU1" s="17"/>
      <c r="AV1" s="17"/>
      <c r="AW1" s="17"/>
      <c r="AX1" s="17"/>
      <c r="AY1" s="17"/>
      <c r="AZ1" s="17"/>
      <c r="BA1" s="17"/>
      <c r="BB1" s="17"/>
      <c r="BC1" s="17"/>
      <c r="BD1" s="17"/>
      <c r="BE1" s="17"/>
      <c r="BF1" s="17"/>
      <c r="BG1" s="17"/>
      <c r="BH1" s="17"/>
      <c r="BI1" s="17"/>
      <c r="BJ1" s="17"/>
      <c r="BK1" s="17"/>
      <c r="BL1" s="17"/>
      <c r="BM1" s="17"/>
      <c r="BN1" s="17"/>
    </row>
    <row r="2" spans="1:66" ht="36.950000000000003" customHeight="1">
      <c r="C2" s="610" t="s">
        <v>8</v>
      </c>
      <c r="D2" s="611"/>
      <c r="E2" s="611"/>
      <c r="F2" s="611"/>
      <c r="G2" s="611"/>
      <c r="H2" s="611"/>
      <c r="I2" s="611"/>
      <c r="J2" s="611"/>
      <c r="K2" s="611"/>
      <c r="L2" s="611"/>
      <c r="M2" s="611"/>
      <c r="N2" s="611"/>
      <c r="O2" s="611"/>
      <c r="P2" s="611"/>
      <c r="Q2" s="611"/>
      <c r="S2" s="632" t="s">
        <v>9</v>
      </c>
      <c r="T2" s="633"/>
      <c r="U2" s="633"/>
      <c r="V2" s="633"/>
      <c r="W2" s="633"/>
      <c r="X2" s="633"/>
      <c r="Y2" s="633"/>
      <c r="Z2" s="633"/>
      <c r="AA2" s="633"/>
      <c r="AB2" s="633"/>
      <c r="AC2" s="633"/>
      <c r="AD2" s="633"/>
      <c r="AE2" s="633"/>
      <c r="AF2" s="633"/>
      <c r="AT2" s="20" t="s">
        <v>81</v>
      </c>
    </row>
    <row r="3" spans="1:66" ht="6.95" customHeight="1">
      <c r="B3" s="21"/>
      <c r="C3" s="22"/>
      <c r="D3" s="22"/>
      <c r="E3" s="22"/>
      <c r="F3" s="22"/>
      <c r="G3" s="22"/>
      <c r="H3" s="22"/>
      <c r="I3" s="22"/>
      <c r="J3" s="22"/>
      <c r="K3" s="22"/>
      <c r="L3" s="22"/>
      <c r="M3" s="22"/>
      <c r="N3" s="22"/>
      <c r="O3" s="22"/>
      <c r="P3" s="22"/>
      <c r="Q3" s="22"/>
      <c r="R3" s="23"/>
      <c r="AT3" s="20" t="s">
        <v>95</v>
      </c>
    </row>
    <row r="4" spans="1:66" ht="36.950000000000003" customHeight="1">
      <c r="B4" s="24"/>
      <c r="C4" s="612" t="s">
        <v>96</v>
      </c>
      <c r="D4" s="613"/>
      <c r="E4" s="613"/>
      <c r="F4" s="613"/>
      <c r="G4" s="613"/>
      <c r="H4" s="613"/>
      <c r="I4" s="613"/>
      <c r="J4" s="613"/>
      <c r="K4" s="613"/>
      <c r="L4" s="613"/>
      <c r="M4" s="613"/>
      <c r="N4" s="613"/>
      <c r="O4" s="613"/>
      <c r="P4" s="613"/>
      <c r="Q4" s="613"/>
      <c r="R4" s="25"/>
      <c r="T4" s="26" t="s">
        <v>14</v>
      </c>
      <c r="AT4" s="20" t="s">
        <v>6</v>
      </c>
    </row>
    <row r="5" spans="1:66" ht="6.95" customHeight="1">
      <c r="B5" s="24"/>
      <c r="C5" s="200"/>
      <c r="D5" s="200"/>
      <c r="E5" s="200"/>
      <c r="F5" s="200"/>
      <c r="G5" s="200"/>
      <c r="H5" s="200"/>
      <c r="I5" s="200"/>
      <c r="J5" s="200"/>
      <c r="K5" s="200"/>
      <c r="L5" s="200"/>
      <c r="M5" s="200"/>
      <c r="N5" s="200"/>
      <c r="O5" s="200"/>
      <c r="P5" s="200"/>
      <c r="Q5" s="200"/>
      <c r="R5" s="25"/>
    </row>
    <row r="6" spans="1:66" s="1" customFormat="1" ht="32.85" customHeight="1">
      <c r="B6" s="34"/>
      <c r="C6" s="205"/>
      <c r="D6" s="30" t="s">
        <v>18</v>
      </c>
      <c r="E6" s="205"/>
      <c r="F6" s="616" t="s">
        <v>19</v>
      </c>
      <c r="G6" s="680"/>
      <c r="H6" s="680"/>
      <c r="I6" s="680"/>
      <c r="J6" s="680"/>
      <c r="K6" s="680"/>
      <c r="L6" s="680"/>
      <c r="M6" s="680"/>
      <c r="N6" s="680"/>
      <c r="O6" s="680"/>
      <c r="P6" s="680"/>
      <c r="Q6" s="205"/>
      <c r="R6" s="36"/>
    </row>
    <row r="7" spans="1:66" s="1" customFormat="1" ht="14.45" customHeight="1">
      <c r="B7" s="34"/>
      <c r="C7" s="205"/>
      <c r="D7" s="31" t="s">
        <v>20</v>
      </c>
      <c r="E7" s="205"/>
      <c r="F7" s="199" t="s">
        <v>5</v>
      </c>
      <c r="G7" s="205"/>
      <c r="H7" s="205"/>
      <c r="I7" s="205"/>
      <c r="J7" s="205"/>
      <c r="K7" s="205"/>
      <c r="L7" s="205"/>
      <c r="M7" s="31" t="s">
        <v>21</v>
      </c>
      <c r="N7" s="205"/>
      <c r="O7" s="199" t="s">
        <v>5</v>
      </c>
      <c r="P7" s="205"/>
      <c r="Q7" s="205"/>
      <c r="R7" s="36"/>
    </row>
    <row r="8" spans="1:66" s="1" customFormat="1" ht="14.45" customHeight="1">
      <c r="B8" s="34"/>
      <c r="C8" s="205"/>
      <c r="D8" s="31" t="s">
        <v>22</v>
      </c>
      <c r="E8" s="205"/>
      <c r="F8" s="199" t="s">
        <v>23</v>
      </c>
      <c r="G8" s="205"/>
      <c r="H8" s="205"/>
      <c r="I8" s="205"/>
      <c r="J8" s="205"/>
      <c r="K8" s="205"/>
      <c r="L8" s="205"/>
      <c r="M8" s="31" t="s">
        <v>24</v>
      </c>
      <c r="N8" s="205"/>
      <c r="O8" s="681" t="str">
        <f>'[2]Rekapitulace stavby'!AN8</f>
        <v>14.03.2017</v>
      </c>
      <c r="P8" s="681"/>
      <c r="Q8" s="205"/>
      <c r="R8" s="36"/>
    </row>
    <row r="9" spans="1:66" s="1" customFormat="1" ht="10.9" customHeight="1">
      <c r="B9" s="34"/>
      <c r="C9" s="205"/>
      <c r="D9" s="205"/>
      <c r="E9" s="205"/>
      <c r="F9" s="205"/>
      <c r="G9" s="205"/>
      <c r="H9" s="205"/>
      <c r="I9" s="205"/>
      <c r="J9" s="205"/>
      <c r="K9" s="205"/>
      <c r="L9" s="205"/>
      <c r="M9" s="205"/>
      <c r="N9" s="205"/>
      <c r="O9" s="205"/>
      <c r="P9" s="205"/>
      <c r="Q9" s="205"/>
      <c r="R9" s="36"/>
    </row>
    <row r="10" spans="1:66" s="1" customFormat="1" ht="14.45" customHeight="1">
      <c r="B10" s="34"/>
      <c r="C10" s="205"/>
      <c r="D10" s="31" t="s">
        <v>26</v>
      </c>
      <c r="E10" s="205"/>
      <c r="F10" s="205"/>
      <c r="G10" s="205"/>
      <c r="H10" s="205"/>
      <c r="I10" s="205"/>
      <c r="J10" s="205"/>
      <c r="K10" s="205"/>
      <c r="L10" s="205"/>
      <c r="M10" s="31" t="s">
        <v>27</v>
      </c>
      <c r="N10" s="205"/>
      <c r="O10" s="614" t="s">
        <v>5</v>
      </c>
      <c r="P10" s="614"/>
      <c r="Q10" s="205"/>
      <c r="R10" s="36"/>
    </row>
    <row r="11" spans="1:66" s="1" customFormat="1" ht="18" customHeight="1">
      <c r="B11" s="34"/>
      <c r="C11" s="205"/>
      <c r="D11" s="205"/>
      <c r="E11" s="199" t="s">
        <v>28</v>
      </c>
      <c r="F11" s="205"/>
      <c r="G11" s="205"/>
      <c r="H11" s="205"/>
      <c r="I11" s="205"/>
      <c r="J11" s="205"/>
      <c r="K11" s="205"/>
      <c r="L11" s="205"/>
      <c r="M11" s="31" t="s">
        <v>29</v>
      </c>
      <c r="N11" s="205"/>
      <c r="O11" s="614" t="s">
        <v>5</v>
      </c>
      <c r="P11" s="614"/>
      <c r="Q11" s="205"/>
      <c r="R11" s="36"/>
    </row>
    <row r="12" spans="1:66" s="1" customFormat="1" ht="6.95" customHeight="1">
      <c r="B12" s="34"/>
      <c r="C12" s="205"/>
      <c r="D12" s="205"/>
      <c r="E12" s="205"/>
      <c r="F12" s="205"/>
      <c r="G12" s="205"/>
      <c r="H12" s="205"/>
      <c r="I12" s="205"/>
      <c r="J12" s="205"/>
      <c r="K12" s="205"/>
      <c r="L12" s="205"/>
      <c r="M12" s="205"/>
      <c r="N12" s="205"/>
      <c r="O12" s="205"/>
      <c r="P12" s="205"/>
      <c r="Q12" s="205"/>
      <c r="R12" s="36"/>
    </row>
    <row r="13" spans="1:66" s="1" customFormat="1" ht="14.45" customHeight="1">
      <c r="B13" s="34"/>
      <c r="C13" s="205"/>
      <c r="D13" s="31" t="s">
        <v>30</v>
      </c>
      <c r="E13" s="205"/>
      <c r="F13" s="205"/>
      <c r="G13" s="205"/>
      <c r="H13" s="205"/>
      <c r="I13" s="205"/>
      <c r="J13" s="205"/>
      <c r="K13" s="205"/>
      <c r="L13" s="205"/>
      <c r="M13" s="31" t="s">
        <v>27</v>
      </c>
      <c r="N13" s="205"/>
      <c r="O13" s="614" t="str">
        <f>IF('[2]Rekapitulace stavby'!AN13="","",'[2]Rekapitulace stavby'!AN13)</f>
        <v/>
      </c>
      <c r="P13" s="614"/>
      <c r="Q13" s="205"/>
      <c r="R13" s="36"/>
    </row>
    <row r="14" spans="1:66" s="1" customFormat="1" ht="18" customHeight="1">
      <c r="B14" s="34"/>
      <c r="C14" s="205"/>
      <c r="D14" s="205"/>
      <c r="E14" s="199" t="str">
        <f>IF('[2]Rekapitulace stavby'!E14="","",'[2]Rekapitulace stavby'!E14)</f>
        <v xml:space="preserve"> </v>
      </c>
      <c r="F14" s="205"/>
      <c r="G14" s="205"/>
      <c r="H14" s="205"/>
      <c r="I14" s="205"/>
      <c r="J14" s="205"/>
      <c r="K14" s="205"/>
      <c r="L14" s="205"/>
      <c r="M14" s="31" t="s">
        <v>29</v>
      </c>
      <c r="N14" s="205"/>
      <c r="O14" s="614" t="str">
        <f>IF('[2]Rekapitulace stavby'!AN14="","",'[2]Rekapitulace stavby'!AN14)</f>
        <v/>
      </c>
      <c r="P14" s="614"/>
      <c r="Q14" s="205"/>
      <c r="R14" s="36"/>
    </row>
    <row r="15" spans="1:66" s="1" customFormat="1" ht="6.95" customHeight="1">
      <c r="B15" s="34"/>
      <c r="C15" s="205"/>
      <c r="D15" s="205"/>
      <c r="E15" s="205"/>
      <c r="F15" s="205"/>
      <c r="G15" s="205"/>
      <c r="H15" s="205"/>
      <c r="I15" s="205"/>
      <c r="J15" s="205"/>
      <c r="K15" s="205"/>
      <c r="L15" s="205"/>
      <c r="M15" s="205"/>
      <c r="N15" s="205"/>
      <c r="O15" s="205"/>
      <c r="P15" s="205"/>
      <c r="Q15" s="205"/>
      <c r="R15" s="36"/>
    </row>
    <row r="16" spans="1:66" s="1" customFormat="1" ht="14.45" customHeight="1">
      <c r="B16" s="34"/>
      <c r="C16" s="205"/>
      <c r="D16" s="31" t="s">
        <v>31</v>
      </c>
      <c r="E16" s="205"/>
      <c r="F16" s="205"/>
      <c r="G16" s="205"/>
      <c r="H16" s="205"/>
      <c r="I16" s="205"/>
      <c r="J16" s="205"/>
      <c r="K16" s="205"/>
      <c r="L16" s="205"/>
      <c r="M16" s="31" t="s">
        <v>27</v>
      </c>
      <c r="N16" s="205"/>
      <c r="O16" s="614" t="s">
        <v>5</v>
      </c>
      <c r="P16" s="614"/>
      <c r="Q16" s="205"/>
      <c r="R16" s="36"/>
    </row>
    <row r="17" spans="2:18" s="1" customFormat="1" ht="18" customHeight="1">
      <c r="B17" s="34"/>
      <c r="C17" s="205"/>
      <c r="D17" s="205"/>
      <c r="E17" s="199" t="s">
        <v>32</v>
      </c>
      <c r="F17" s="205"/>
      <c r="G17" s="205"/>
      <c r="H17" s="205"/>
      <c r="I17" s="205"/>
      <c r="J17" s="205"/>
      <c r="K17" s="205"/>
      <c r="L17" s="205"/>
      <c r="M17" s="31" t="s">
        <v>29</v>
      </c>
      <c r="N17" s="205"/>
      <c r="O17" s="614" t="s">
        <v>5</v>
      </c>
      <c r="P17" s="614"/>
      <c r="Q17" s="205"/>
      <c r="R17" s="36"/>
    </row>
    <row r="18" spans="2:18" s="1" customFormat="1" ht="6.95" customHeight="1">
      <c r="B18" s="34"/>
      <c r="C18" s="205"/>
      <c r="D18" s="205"/>
      <c r="E18" s="205"/>
      <c r="F18" s="205"/>
      <c r="G18" s="205"/>
      <c r="H18" s="205"/>
      <c r="I18" s="205"/>
      <c r="J18" s="205"/>
      <c r="K18" s="205"/>
      <c r="L18" s="205"/>
      <c r="M18" s="205"/>
      <c r="N18" s="205"/>
      <c r="O18" s="205"/>
      <c r="P18" s="205"/>
      <c r="Q18" s="205"/>
      <c r="R18" s="36"/>
    </row>
    <row r="19" spans="2:18" s="1" customFormat="1" ht="14.45" customHeight="1">
      <c r="B19" s="34"/>
      <c r="C19" s="205"/>
      <c r="D19" s="31" t="s">
        <v>33</v>
      </c>
      <c r="E19" s="205"/>
      <c r="F19" s="205"/>
      <c r="G19" s="205"/>
      <c r="H19" s="205"/>
      <c r="I19" s="205"/>
      <c r="J19" s="205"/>
      <c r="K19" s="205"/>
      <c r="L19" s="205"/>
      <c r="M19" s="31" t="s">
        <v>27</v>
      </c>
      <c r="N19" s="205"/>
      <c r="O19" s="614" t="s">
        <v>5</v>
      </c>
      <c r="P19" s="614"/>
      <c r="Q19" s="205"/>
      <c r="R19" s="36"/>
    </row>
    <row r="20" spans="2:18" s="1" customFormat="1" ht="18" customHeight="1">
      <c r="B20" s="34"/>
      <c r="C20" s="205"/>
      <c r="D20" s="205"/>
      <c r="E20" s="199" t="s">
        <v>34</v>
      </c>
      <c r="F20" s="205"/>
      <c r="G20" s="205"/>
      <c r="H20" s="205"/>
      <c r="I20" s="205"/>
      <c r="J20" s="205"/>
      <c r="K20" s="205"/>
      <c r="L20" s="205"/>
      <c r="M20" s="31" t="s">
        <v>29</v>
      </c>
      <c r="N20" s="205"/>
      <c r="O20" s="614" t="s">
        <v>5</v>
      </c>
      <c r="P20" s="614"/>
      <c r="Q20" s="205"/>
      <c r="R20" s="36"/>
    </row>
    <row r="21" spans="2:18" s="1" customFormat="1" ht="6.95" customHeight="1">
      <c r="B21" s="34"/>
      <c r="C21" s="205"/>
      <c r="D21" s="205"/>
      <c r="E21" s="205"/>
      <c r="F21" s="205"/>
      <c r="G21" s="205"/>
      <c r="H21" s="205"/>
      <c r="I21" s="205"/>
      <c r="J21" s="205"/>
      <c r="K21" s="205"/>
      <c r="L21" s="205"/>
      <c r="M21" s="205"/>
      <c r="N21" s="205"/>
      <c r="O21" s="205"/>
      <c r="P21" s="205"/>
      <c r="Q21" s="205"/>
      <c r="R21" s="36"/>
    </row>
    <row r="22" spans="2:18" s="1" customFormat="1" ht="14.45" customHeight="1">
      <c r="B22" s="34"/>
      <c r="C22" s="205"/>
      <c r="D22" s="31" t="s">
        <v>35</v>
      </c>
      <c r="E22" s="205"/>
      <c r="F22" s="205"/>
      <c r="G22" s="205"/>
      <c r="H22" s="205"/>
      <c r="I22" s="205"/>
      <c r="J22" s="205"/>
      <c r="K22" s="205"/>
      <c r="L22" s="205"/>
      <c r="M22" s="205"/>
      <c r="N22" s="205"/>
      <c r="O22" s="205"/>
      <c r="P22" s="205"/>
      <c r="Q22" s="205"/>
      <c r="R22" s="36"/>
    </row>
    <row r="23" spans="2:18" s="1" customFormat="1" ht="22.5" customHeight="1">
      <c r="B23" s="34"/>
      <c r="C23" s="205"/>
      <c r="D23" s="205"/>
      <c r="E23" s="617" t="s">
        <v>5</v>
      </c>
      <c r="F23" s="617"/>
      <c r="G23" s="617"/>
      <c r="H23" s="617"/>
      <c r="I23" s="617"/>
      <c r="J23" s="617"/>
      <c r="K23" s="617"/>
      <c r="L23" s="617"/>
      <c r="M23" s="205"/>
      <c r="N23" s="205"/>
      <c r="O23" s="205"/>
      <c r="P23" s="205"/>
      <c r="Q23" s="205"/>
      <c r="R23" s="36"/>
    </row>
    <row r="24" spans="2:18" s="1" customFormat="1" ht="6.95" customHeight="1">
      <c r="B24" s="34"/>
      <c r="C24" s="205"/>
      <c r="D24" s="205"/>
      <c r="E24" s="205"/>
      <c r="F24" s="205"/>
      <c r="G24" s="205"/>
      <c r="H24" s="205"/>
      <c r="I24" s="205"/>
      <c r="J24" s="205"/>
      <c r="K24" s="205"/>
      <c r="L24" s="205"/>
      <c r="M24" s="205"/>
      <c r="N24" s="205"/>
      <c r="O24" s="205"/>
      <c r="P24" s="205"/>
      <c r="Q24" s="205"/>
      <c r="R24" s="36"/>
    </row>
    <row r="25" spans="2:18" s="1" customFormat="1" ht="6.95" customHeight="1">
      <c r="B25" s="34"/>
      <c r="C25" s="205"/>
      <c r="D25" s="49"/>
      <c r="E25" s="49"/>
      <c r="F25" s="49"/>
      <c r="G25" s="49"/>
      <c r="H25" s="49"/>
      <c r="I25" s="49"/>
      <c r="J25" s="49"/>
      <c r="K25" s="49"/>
      <c r="L25" s="49"/>
      <c r="M25" s="49"/>
      <c r="N25" s="49"/>
      <c r="O25" s="49"/>
      <c r="P25" s="49"/>
      <c r="Q25" s="205"/>
      <c r="R25" s="36"/>
    </row>
    <row r="26" spans="2:18" s="1" customFormat="1" ht="14.45" customHeight="1">
      <c r="B26" s="34"/>
      <c r="C26" s="205"/>
      <c r="D26" s="100" t="s">
        <v>97</v>
      </c>
      <c r="E26" s="205"/>
      <c r="F26" s="205"/>
      <c r="G26" s="205"/>
      <c r="H26" s="205"/>
      <c r="I26" s="205"/>
      <c r="J26" s="205"/>
      <c r="K26" s="205"/>
      <c r="L26" s="205"/>
      <c r="M26" s="618">
        <f>M87</f>
        <v>0</v>
      </c>
      <c r="N26" s="618"/>
      <c r="O26" s="618"/>
      <c r="P26" s="618"/>
      <c r="Q26" s="205"/>
      <c r="R26" s="36"/>
    </row>
    <row r="27" spans="2:18" s="1" customFormat="1" ht="15">
      <c r="B27" s="34"/>
      <c r="C27" s="205"/>
      <c r="D27" s="205"/>
      <c r="E27" s="31" t="s">
        <v>37</v>
      </c>
      <c r="F27" s="205"/>
      <c r="G27" s="205"/>
      <c r="H27" s="205"/>
      <c r="I27" s="205"/>
      <c r="J27" s="205"/>
      <c r="K27" s="205"/>
      <c r="L27" s="205"/>
      <c r="M27" s="619">
        <f>H87</f>
        <v>0</v>
      </c>
      <c r="N27" s="619"/>
      <c r="O27" s="619"/>
      <c r="P27" s="619"/>
      <c r="Q27" s="205"/>
      <c r="R27" s="36"/>
    </row>
    <row r="28" spans="2:18" s="1" customFormat="1" ht="15">
      <c r="B28" s="34"/>
      <c r="C28" s="205"/>
      <c r="D28" s="205"/>
      <c r="E28" s="31" t="s">
        <v>38</v>
      </c>
      <c r="F28" s="205"/>
      <c r="G28" s="205"/>
      <c r="H28" s="205"/>
      <c r="I28" s="205"/>
      <c r="J28" s="205"/>
      <c r="K28" s="205"/>
      <c r="L28" s="205"/>
      <c r="M28" s="619">
        <f>K87</f>
        <v>0</v>
      </c>
      <c r="N28" s="619"/>
      <c r="O28" s="619"/>
      <c r="P28" s="619"/>
      <c r="Q28" s="205"/>
      <c r="R28" s="36"/>
    </row>
    <row r="29" spans="2:18" s="1" customFormat="1" ht="14.45" customHeight="1">
      <c r="B29" s="34"/>
      <c r="C29" s="205"/>
      <c r="D29" s="33" t="s">
        <v>98</v>
      </c>
      <c r="E29" s="205"/>
      <c r="F29" s="205"/>
      <c r="G29" s="205"/>
      <c r="H29" s="205"/>
      <c r="I29" s="205"/>
      <c r="J29" s="205"/>
      <c r="K29" s="205"/>
      <c r="L29" s="205"/>
      <c r="M29" s="618">
        <f>M117</f>
        <v>0</v>
      </c>
      <c r="N29" s="618"/>
      <c r="O29" s="618"/>
      <c r="P29" s="618"/>
      <c r="Q29" s="205"/>
      <c r="R29" s="36"/>
    </row>
    <row r="30" spans="2:18" s="1" customFormat="1" ht="6.95" customHeight="1">
      <c r="B30" s="34"/>
      <c r="C30" s="205"/>
      <c r="D30" s="205"/>
      <c r="E30" s="205"/>
      <c r="F30" s="205"/>
      <c r="G30" s="205"/>
      <c r="H30" s="205"/>
      <c r="I30" s="205"/>
      <c r="J30" s="205"/>
      <c r="K30" s="205"/>
      <c r="L30" s="205"/>
      <c r="M30" s="205"/>
      <c r="N30" s="205"/>
      <c r="O30" s="205"/>
      <c r="P30" s="205"/>
      <c r="Q30" s="205"/>
      <c r="R30" s="36"/>
    </row>
    <row r="31" spans="2:18" s="1" customFormat="1" ht="25.35" customHeight="1">
      <c r="B31" s="34"/>
      <c r="C31" s="205"/>
      <c r="D31" s="101" t="s">
        <v>40</v>
      </c>
      <c r="E31" s="205"/>
      <c r="F31" s="205"/>
      <c r="G31" s="205"/>
      <c r="H31" s="205"/>
      <c r="I31" s="205"/>
      <c r="J31" s="205"/>
      <c r="K31" s="205"/>
      <c r="L31" s="205"/>
      <c r="M31" s="691">
        <f>ROUND(M26+M29,2)</f>
        <v>0</v>
      </c>
      <c r="N31" s="680"/>
      <c r="O31" s="680"/>
      <c r="P31" s="680"/>
      <c r="Q31" s="205"/>
      <c r="R31" s="36"/>
    </row>
    <row r="32" spans="2:18" s="1" customFormat="1" ht="6.95" customHeight="1">
      <c r="B32" s="34"/>
      <c r="C32" s="205"/>
      <c r="D32" s="49"/>
      <c r="E32" s="49"/>
      <c r="F32" s="49"/>
      <c r="G32" s="49"/>
      <c r="H32" s="49"/>
      <c r="I32" s="49"/>
      <c r="J32" s="49"/>
      <c r="K32" s="49"/>
      <c r="L32" s="49"/>
      <c r="M32" s="49"/>
      <c r="N32" s="49"/>
      <c r="O32" s="49"/>
      <c r="P32" s="49"/>
      <c r="Q32" s="205"/>
      <c r="R32" s="36"/>
    </row>
    <row r="33" spans="2:18" s="1" customFormat="1" ht="14.45" customHeight="1">
      <c r="B33" s="34"/>
      <c r="C33" s="205"/>
      <c r="D33" s="195" t="s">
        <v>41</v>
      </c>
      <c r="E33" s="195" t="s">
        <v>42</v>
      </c>
      <c r="F33" s="196">
        <v>0.21</v>
      </c>
      <c r="G33" s="102" t="s">
        <v>43</v>
      </c>
      <c r="H33" s="688">
        <f>ROUND((SUM(BE117:BE118)+SUM(BE135:BE859)), 2)</f>
        <v>0</v>
      </c>
      <c r="I33" s="680"/>
      <c r="J33" s="680"/>
      <c r="K33" s="205"/>
      <c r="L33" s="205"/>
      <c r="M33" s="688">
        <f>ROUND(ROUND((SUM(BE117:BE118)+SUM(BE135:BE859)), 2)*F33, 2)</f>
        <v>0</v>
      </c>
      <c r="N33" s="680"/>
      <c r="O33" s="680"/>
      <c r="P33" s="680"/>
      <c r="Q33" s="205"/>
      <c r="R33" s="36"/>
    </row>
    <row r="34" spans="2:18" s="1" customFormat="1" ht="14.45" customHeight="1">
      <c r="B34" s="34"/>
      <c r="C34" s="205"/>
      <c r="D34" s="205"/>
      <c r="E34" s="195" t="s">
        <v>44</v>
      </c>
      <c r="F34" s="196">
        <v>0.15</v>
      </c>
      <c r="G34" s="102" t="s">
        <v>43</v>
      </c>
      <c r="H34" s="688">
        <f>ROUND((SUM(BF117:BF118)+SUM(BF135:BF859)), 2)</f>
        <v>0</v>
      </c>
      <c r="I34" s="680"/>
      <c r="J34" s="680"/>
      <c r="K34" s="205"/>
      <c r="L34" s="205"/>
      <c r="M34" s="688">
        <f>ROUND(ROUND((SUM(BF117:BF118)+SUM(BF135:BF859)), 2)*F34, 2)</f>
        <v>0</v>
      </c>
      <c r="N34" s="680"/>
      <c r="O34" s="680"/>
      <c r="P34" s="680"/>
      <c r="Q34" s="205"/>
      <c r="R34" s="36"/>
    </row>
    <row r="35" spans="2:18" s="1" customFormat="1" ht="14.45" hidden="1" customHeight="1">
      <c r="B35" s="34"/>
      <c r="C35" s="205"/>
      <c r="D35" s="205"/>
      <c r="E35" s="195" t="s">
        <v>45</v>
      </c>
      <c r="F35" s="196">
        <v>0.21</v>
      </c>
      <c r="G35" s="102" t="s">
        <v>43</v>
      </c>
      <c r="H35" s="688">
        <f>ROUND((SUM(BG117:BG118)+SUM(BG135:BG859)), 2)</f>
        <v>0</v>
      </c>
      <c r="I35" s="680"/>
      <c r="J35" s="680"/>
      <c r="K35" s="205"/>
      <c r="L35" s="205"/>
      <c r="M35" s="688">
        <v>0</v>
      </c>
      <c r="N35" s="680"/>
      <c r="O35" s="680"/>
      <c r="P35" s="680"/>
      <c r="Q35" s="205"/>
      <c r="R35" s="36"/>
    </row>
    <row r="36" spans="2:18" s="1" customFormat="1" ht="14.45" hidden="1" customHeight="1">
      <c r="B36" s="34"/>
      <c r="C36" s="205"/>
      <c r="D36" s="205"/>
      <c r="E36" s="195" t="s">
        <v>46</v>
      </c>
      <c r="F36" s="196">
        <v>0.15</v>
      </c>
      <c r="G36" s="102" t="s">
        <v>43</v>
      </c>
      <c r="H36" s="688">
        <f>ROUND((SUM(BH117:BH118)+SUM(BH135:BH859)), 2)</f>
        <v>0</v>
      </c>
      <c r="I36" s="680"/>
      <c r="J36" s="680"/>
      <c r="K36" s="205"/>
      <c r="L36" s="205"/>
      <c r="M36" s="688">
        <v>0</v>
      </c>
      <c r="N36" s="680"/>
      <c r="O36" s="680"/>
      <c r="P36" s="680"/>
      <c r="Q36" s="205"/>
      <c r="R36" s="36"/>
    </row>
    <row r="37" spans="2:18" s="1" customFormat="1" ht="14.45" hidden="1" customHeight="1">
      <c r="B37" s="34"/>
      <c r="C37" s="205"/>
      <c r="D37" s="205"/>
      <c r="E37" s="195" t="s">
        <v>47</v>
      </c>
      <c r="F37" s="196">
        <v>0</v>
      </c>
      <c r="G37" s="102" t="s">
        <v>43</v>
      </c>
      <c r="H37" s="688">
        <f>ROUND((SUM(BI117:BI118)+SUM(BI135:BI859)), 2)</f>
        <v>0</v>
      </c>
      <c r="I37" s="680"/>
      <c r="J37" s="680"/>
      <c r="K37" s="205"/>
      <c r="L37" s="205"/>
      <c r="M37" s="688">
        <v>0</v>
      </c>
      <c r="N37" s="680"/>
      <c r="O37" s="680"/>
      <c r="P37" s="680"/>
      <c r="Q37" s="205"/>
      <c r="R37" s="36"/>
    </row>
    <row r="38" spans="2:18" s="1" customFormat="1" ht="6.95" customHeight="1">
      <c r="B38" s="34"/>
      <c r="C38" s="205"/>
      <c r="D38" s="205"/>
      <c r="E38" s="205"/>
      <c r="F38" s="205"/>
      <c r="G38" s="205"/>
      <c r="H38" s="205"/>
      <c r="I38" s="205"/>
      <c r="J38" s="205"/>
      <c r="K38" s="205"/>
      <c r="L38" s="205"/>
      <c r="M38" s="205"/>
      <c r="N38" s="205"/>
      <c r="O38" s="205"/>
      <c r="P38" s="205"/>
      <c r="Q38" s="205"/>
      <c r="R38" s="36"/>
    </row>
    <row r="39" spans="2:18" s="1" customFormat="1" ht="25.35" customHeight="1">
      <c r="B39" s="34"/>
      <c r="C39" s="209"/>
      <c r="D39" s="103" t="s">
        <v>48</v>
      </c>
      <c r="E39" s="73"/>
      <c r="F39" s="73"/>
      <c r="G39" s="104" t="s">
        <v>49</v>
      </c>
      <c r="H39" s="105" t="s">
        <v>50</v>
      </c>
      <c r="I39" s="73"/>
      <c r="J39" s="73"/>
      <c r="K39" s="73"/>
      <c r="L39" s="689">
        <f>SUM(M31:M37)</f>
        <v>0</v>
      </c>
      <c r="M39" s="689"/>
      <c r="N39" s="689"/>
      <c r="O39" s="689"/>
      <c r="P39" s="690"/>
      <c r="Q39" s="209"/>
      <c r="R39" s="36"/>
    </row>
    <row r="40" spans="2:18" s="1" customFormat="1" ht="14.45" customHeight="1">
      <c r="B40" s="34"/>
      <c r="C40" s="205"/>
      <c r="D40" s="205"/>
      <c r="E40" s="205"/>
      <c r="F40" s="205"/>
      <c r="G40" s="205"/>
      <c r="H40" s="205"/>
      <c r="I40" s="205"/>
      <c r="J40" s="205"/>
      <c r="K40" s="205"/>
      <c r="L40" s="205"/>
      <c r="M40" s="205"/>
      <c r="N40" s="205"/>
      <c r="O40" s="205"/>
      <c r="P40" s="205"/>
      <c r="Q40" s="205"/>
      <c r="R40" s="36"/>
    </row>
    <row r="41" spans="2:18" s="1" customFormat="1" ht="14.45" customHeight="1">
      <c r="B41" s="34"/>
      <c r="C41" s="205"/>
      <c r="D41" s="205"/>
      <c r="E41" s="205"/>
      <c r="F41" s="205"/>
      <c r="G41" s="205"/>
      <c r="H41" s="205"/>
      <c r="I41" s="205"/>
      <c r="J41" s="205"/>
      <c r="K41" s="205"/>
      <c r="L41" s="205"/>
      <c r="M41" s="205"/>
      <c r="N41" s="205"/>
      <c r="O41" s="205"/>
      <c r="P41" s="205"/>
      <c r="Q41" s="205"/>
      <c r="R41" s="36"/>
    </row>
    <row r="42" spans="2:18">
      <c r="B42" s="24"/>
      <c r="C42" s="200"/>
      <c r="D42" s="200"/>
      <c r="E42" s="200"/>
      <c r="F42" s="200"/>
      <c r="G42" s="200"/>
      <c r="H42" s="200"/>
      <c r="I42" s="200"/>
      <c r="J42" s="200"/>
      <c r="K42" s="200"/>
      <c r="L42" s="200"/>
      <c r="M42" s="200"/>
      <c r="N42" s="200"/>
      <c r="O42" s="200"/>
      <c r="P42" s="200"/>
      <c r="Q42" s="200"/>
      <c r="R42" s="25"/>
    </row>
    <row r="43" spans="2:18">
      <c r="B43" s="24"/>
      <c r="C43" s="200"/>
      <c r="D43" s="200"/>
      <c r="E43" s="200"/>
      <c r="F43" s="200"/>
      <c r="G43" s="200"/>
      <c r="H43" s="200"/>
      <c r="I43" s="200"/>
      <c r="J43" s="200"/>
      <c r="K43" s="200"/>
      <c r="L43" s="200"/>
      <c r="M43" s="200"/>
      <c r="N43" s="200"/>
      <c r="O43" s="200"/>
      <c r="P43" s="200"/>
      <c r="Q43" s="200"/>
      <c r="R43" s="25"/>
    </row>
    <row r="44" spans="2:18">
      <c r="B44" s="24"/>
      <c r="C44" s="200"/>
      <c r="D44" s="200"/>
      <c r="E44" s="200"/>
      <c r="F44" s="200"/>
      <c r="G44" s="200"/>
      <c r="H44" s="200"/>
      <c r="I44" s="200"/>
      <c r="J44" s="200"/>
      <c r="K44" s="200"/>
      <c r="L44" s="200"/>
      <c r="M44" s="200"/>
      <c r="N44" s="200"/>
      <c r="O44" s="200"/>
      <c r="P44" s="200"/>
      <c r="Q44" s="200"/>
      <c r="R44" s="25"/>
    </row>
    <row r="45" spans="2:18">
      <c r="B45" s="24"/>
      <c r="C45" s="200"/>
      <c r="D45" s="200"/>
      <c r="E45" s="200"/>
      <c r="F45" s="200"/>
      <c r="G45" s="200"/>
      <c r="H45" s="200"/>
      <c r="I45" s="200"/>
      <c r="J45" s="200"/>
      <c r="K45" s="200"/>
      <c r="L45" s="200"/>
      <c r="M45" s="200"/>
      <c r="N45" s="200"/>
      <c r="O45" s="200"/>
      <c r="P45" s="200"/>
      <c r="Q45" s="200"/>
      <c r="R45" s="25"/>
    </row>
    <row r="46" spans="2:18">
      <c r="B46" s="24"/>
      <c r="C46" s="200"/>
      <c r="D46" s="200"/>
      <c r="E46" s="200"/>
      <c r="F46" s="200"/>
      <c r="G46" s="200"/>
      <c r="H46" s="200"/>
      <c r="I46" s="200"/>
      <c r="J46" s="200"/>
      <c r="K46" s="200"/>
      <c r="L46" s="200"/>
      <c r="M46" s="200"/>
      <c r="N46" s="200"/>
      <c r="O46" s="200"/>
      <c r="P46" s="200"/>
      <c r="Q46" s="200"/>
      <c r="R46" s="25"/>
    </row>
    <row r="47" spans="2:18">
      <c r="B47" s="24"/>
      <c r="C47" s="200"/>
      <c r="D47" s="200"/>
      <c r="E47" s="200"/>
      <c r="F47" s="200"/>
      <c r="G47" s="200"/>
      <c r="H47" s="200"/>
      <c r="I47" s="200"/>
      <c r="J47" s="200"/>
      <c r="K47" s="200"/>
      <c r="L47" s="200"/>
      <c r="M47" s="200"/>
      <c r="N47" s="200"/>
      <c r="O47" s="200"/>
      <c r="P47" s="200"/>
      <c r="Q47" s="200"/>
      <c r="R47" s="25"/>
    </row>
    <row r="48" spans="2:18">
      <c r="B48" s="24"/>
      <c r="C48" s="200"/>
      <c r="D48" s="200"/>
      <c r="E48" s="200"/>
      <c r="F48" s="200"/>
      <c r="G48" s="200"/>
      <c r="H48" s="200"/>
      <c r="I48" s="200"/>
      <c r="J48" s="200"/>
      <c r="K48" s="200"/>
      <c r="L48" s="200"/>
      <c r="M48" s="200"/>
      <c r="N48" s="200"/>
      <c r="O48" s="200"/>
      <c r="P48" s="200"/>
      <c r="Q48" s="200"/>
      <c r="R48" s="25"/>
    </row>
    <row r="49" spans="2:18">
      <c r="B49" s="24"/>
      <c r="C49" s="200"/>
      <c r="D49" s="200"/>
      <c r="E49" s="200"/>
      <c r="F49" s="200"/>
      <c r="G49" s="200"/>
      <c r="H49" s="200"/>
      <c r="I49" s="200"/>
      <c r="J49" s="200"/>
      <c r="K49" s="200"/>
      <c r="L49" s="200"/>
      <c r="M49" s="200"/>
      <c r="N49" s="200"/>
      <c r="O49" s="200"/>
      <c r="P49" s="200"/>
      <c r="Q49" s="200"/>
      <c r="R49" s="25"/>
    </row>
    <row r="50" spans="2:18" s="1" customFormat="1" ht="15">
      <c r="B50" s="34"/>
      <c r="C50" s="205"/>
      <c r="D50" s="48" t="s">
        <v>51</v>
      </c>
      <c r="E50" s="49"/>
      <c r="F50" s="49"/>
      <c r="G50" s="49"/>
      <c r="H50" s="50"/>
      <c r="I50" s="205"/>
      <c r="J50" s="48" t="s">
        <v>52</v>
      </c>
      <c r="K50" s="49"/>
      <c r="L50" s="49"/>
      <c r="M50" s="49"/>
      <c r="N50" s="49"/>
      <c r="O50" s="49"/>
      <c r="P50" s="50"/>
      <c r="Q50" s="205"/>
      <c r="R50" s="36"/>
    </row>
    <row r="51" spans="2:18">
      <c r="B51" s="24"/>
      <c r="C51" s="200"/>
      <c r="D51" s="51"/>
      <c r="E51" s="200"/>
      <c r="F51" s="200"/>
      <c r="G51" s="200"/>
      <c r="H51" s="52"/>
      <c r="I51" s="200"/>
      <c r="J51" s="51"/>
      <c r="K51" s="200"/>
      <c r="L51" s="200"/>
      <c r="M51" s="200"/>
      <c r="N51" s="200"/>
      <c r="O51" s="200"/>
      <c r="P51" s="52"/>
      <c r="Q51" s="200"/>
      <c r="R51" s="25"/>
    </row>
    <row r="52" spans="2:18">
      <c r="B52" s="24"/>
      <c r="C52" s="200"/>
      <c r="D52" s="51"/>
      <c r="E52" s="200"/>
      <c r="F52" s="200"/>
      <c r="G52" s="200"/>
      <c r="H52" s="52"/>
      <c r="I52" s="200"/>
      <c r="J52" s="51"/>
      <c r="K52" s="200"/>
      <c r="L52" s="200"/>
      <c r="M52" s="200"/>
      <c r="N52" s="200"/>
      <c r="O52" s="200"/>
      <c r="P52" s="52"/>
      <c r="Q52" s="200"/>
      <c r="R52" s="25"/>
    </row>
    <row r="53" spans="2:18">
      <c r="B53" s="24"/>
      <c r="C53" s="200"/>
      <c r="D53" s="51"/>
      <c r="E53" s="200"/>
      <c r="F53" s="200"/>
      <c r="G53" s="200"/>
      <c r="H53" s="52"/>
      <c r="I53" s="200"/>
      <c r="J53" s="51"/>
      <c r="K53" s="200"/>
      <c r="L53" s="200"/>
      <c r="M53" s="200"/>
      <c r="N53" s="200"/>
      <c r="O53" s="200"/>
      <c r="P53" s="52"/>
      <c r="Q53" s="200"/>
      <c r="R53" s="25"/>
    </row>
    <row r="54" spans="2:18">
      <c r="B54" s="24"/>
      <c r="C54" s="200"/>
      <c r="D54" s="51"/>
      <c r="E54" s="200"/>
      <c r="F54" s="200"/>
      <c r="G54" s="200"/>
      <c r="H54" s="52"/>
      <c r="I54" s="200"/>
      <c r="J54" s="51"/>
      <c r="K54" s="200"/>
      <c r="L54" s="200"/>
      <c r="M54" s="200"/>
      <c r="N54" s="200"/>
      <c r="O54" s="200"/>
      <c r="P54" s="52"/>
      <c r="Q54" s="200"/>
      <c r="R54" s="25"/>
    </row>
    <row r="55" spans="2:18">
      <c r="B55" s="24"/>
      <c r="C55" s="200"/>
      <c r="D55" s="51"/>
      <c r="E55" s="200"/>
      <c r="F55" s="200"/>
      <c r="G55" s="200"/>
      <c r="H55" s="52"/>
      <c r="I55" s="200"/>
      <c r="J55" s="51"/>
      <c r="K55" s="200"/>
      <c r="L55" s="200"/>
      <c r="M55" s="200"/>
      <c r="N55" s="200"/>
      <c r="O55" s="200"/>
      <c r="P55" s="52"/>
      <c r="Q55" s="200"/>
      <c r="R55" s="25"/>
    </row>
    <row r="56" spans="2:18">
      <c r="B56" s="24"/>
      <c r="C56" s="200"/>
      <c r="D56" s="51"/>
      <c r="E56" s="200"/>
      <c r="F56" s="200"/>
      <c r="G56" s="200"/>
      <c r="H56" s="52"/>
      <c r="I56" s="200"/>
      <c r="J56" s="51"/>
      <c r="K56" s="200"/>
      <c r="L56" s="200"/>
      <c r="M56" s="200"/>
      <c r="N56" s="200"/>
      <c r="O56" s="200"/>
      <c r="P56" s="52"/>
      <c r="Q56" s="200"/>
      <c r="R56" s="25"/>
    </row>
    <row r="57" spans="2:18">
      <c r="B57" s="24"/>
      <c r="C57" s="200"/>
      <c r="D57" s="51"/>
      <c r="E57" s="200"/>
      <c r="F57" s="200"/>
      <c r="G57" s="200"/>
      <c r="H57" s="52"/>
      <c r="I57" s="200"/>
      <c r="J57" s="51"/>
      <c r="K57" s="200"/>
      <c r="L57" s="200"/>
      <c r="M57" s="200"/>
      <c r="N57" s="200"/>
      <c r="O57" s="200"/>
      <c r="P57" s="52"/>
      <c r="Q57" s="200"/>
      <c r="R57" s="25"/>
    </row>
    <row r="58" spans="2:18">
      <c r="B58" s="24"/>
      <c r="C58" s="200"/>
      <c r="D58" s="51"/>
      <c r="E58" s="200"/>
      <c r="F58" s="200"/>
      <c r="G58" s="200"/>
      <c r="H58" s="52"/>
      <c r="I58" s="200"/>
      <c r="J58" s="51"/>
      <c r="K58" s="200"/>
      <c r="L58" s="200"/>
      <c r="M58" s="200"/>
      <c r="N58" s="200"/>
      <c r="O58" s="200"/>
      <c r="P58" s="52"/>
      <c r="Q58" s="200"/>
      <c r="R58" s="25"/>
    </row>
    <row r="59" spans="2:18" s="1" customFormat="1" ht="15">
      <c r="B59" s="34"/>
      <c r="C59" s="205"/>
      <c r="D59" s="53" t="s">
        <v>53</v>
      </c>
      <c r="E59" s="54"/>
      <c r="F59" s="54"/>
      <c r="G59" s="55" t="s">
        <v>54</v>
      </c>
      <c r="H59" s="56"/>
      <c r="I59" s="205"/>
      <c r="J59" s="53" t="s">
        <v>53</v>
      </c>
      <c r="K59" s="54"/>
      <c r="L59" s="54"/>
      <c r="M59" s="54"/>
      <c r="N59" s="55" t="s">
        <v>54</v>
      </c>
      <c r="O59" s="54"/>
      <c r="P59" s="56"/>
      <c r="Q59" s="205"/>
      <c r="R59" s="36"/>
    </row>
    <row r="60" spans="2:18">
      <c r="B60" s="24"/>
      <c r="C60" s="200"/>
      <c r="D60" s="200"/>
      <c r="E60" s="200"/>
      <c r="F60" s="200"/>
      <c r="G60" s="200"/>
      <c r="H60" s="200"/>
      <c r="I60" s="200"/>
      <c r="J60" s="200"/>
      <c r="K60" s="200"/>
      <c r="L60" s="200"/>
      <c r="M60" s="200"/>
      <c r="N60" s="200"/>
      <c r="O60" s="200"/>
      <c r="P60" s="200"/>
      <c r="Q60" s="200"/>
      <c r="R60" s="25"/>
    </row>
    <row r="61" spans="2:18" s="1" customFormat="1" ht="15">
      <c r="B61" s="34"/>
      <c r="C61" s="205"/>
      <c r="D61" s="48" t="s">
        <v>55</v>
      </c>
      <c r="E61" s="49"/>
      <c r="F61" s="49"/>
      <c r="G61" s="49"/>
      <c r="H61" s="50"/>
      <c r="I61" s="205"/>
      <c r="J61" s="48" t="s">
        <v>56</v>
      </c>
      <c r="K61" s="49"/>
      <c r="L61" s="49"/>
      <c r="M61" s="49"/>
      <c r="N61" s="49"/>
      <c r="O61" s="49"/>
      <c r="P61" s="50"/>
      <c r="Q61" s="205"/>
      <c r="R61" s="36"/>
    </row>
    <row r="62" spans="2:18">
      <c r="B62" s="24"/>
      <c r="C62" s="200"/>
      <c r="D62" s="51"/>
      <c r="E62" s="200"/>
      <c r="F62" s="200"/>
      <c r="G62" s="200"/>
      <c r="H62" s="52"/>
      <c r="I62" s="200"/>
      <c r="J62" s="51"/>
      <c r="K62" s="200"/>
      <c r="L62" s="200"/>
      <c r="M62" s="200"/>
      <c r="N62" s="200"/>
      <c r="O62" s="200"/>
      <c r="P62" s="52"/>
      <c r="Q62" s="200"/>
      <c r="R62" s="25"/>
    </row>
    <row r="63" spans="2:18">
      <c r="B63" s="24"/>
      <c r="C63" s="200"/>
      <c r="D63" s="51"/>
      <c r="E63" s="200"/>
      <c r="F63" s="200"/>
      <c r="G63" s="200"/>
      <c r="H63" s="52"/>
      <c r="I63" s="200"/>
      <c r="J63" s="51"/>
      <c r="K63" s="200"/>
      <c r="L63" s="200"/>
      <c r="M63" s="200"/>
      <c r="N63" s="200"/>
      <c r="O63" s="200"/>
      <c r="P63" s="52"/>
      <c r="Q63" s="200"/>
      <c r="R63" s="25"/>
    </row>
    <row r="64" spans="2:18">
      <c r="B64" s="24"/>
      <c r="C64" s="200"/>
      <c r="D64" s="51"/>
      <c r="E64" s="200"/>
      <c r="F64" s="200"/>
      <c r="G64" s="200"/>
      <c r="H64" s="52"/>
      <c r="I64" s="200"/>
      <c r="J64" s="51"/>
      <c r="K64" s="200"/>
      <c r="L64" s="200"/>
      <c r="M64" s="200"/>
      <c r="N64" s="200"/>
      <c r="O64" s="200"/>
      <c r="P64" s="52"/>
      <c r="Q64" s="200"/>
      <c r="R64" s="25"/>
    </row>
    <row r="65" spans="2:18">
      <c r="B65" s="24"/>
      <c r="C65" s="200"/>
      <c r="D65" s="51"/>
      <c r="E65" s="200"/>
      <c r="F65" s="200"/>
      <c r="G65" s="200"/>
      <c r="H65" s="52"/>
      <c r="I65" s="200"/>
      <c r="J65" s="51"/>
      <c r="K65" s="200"/>
      <c r="L65" s="200"/>
      <c r="M65" s="200"/>
      <c r="N65" s="200"/>
      <c r="O65" s="200"/>
      <c r="P65" s="52"/>
      <c r="Q65" s="200"/>
      <c r="R65" s="25"/>
    </row>
    <row r="66" spans="2:18">
      <c r="B66" s="24"/>
      <c r="C66" s="200"/>
      <c r="D66" s="51"/>
      <c r="E66" s="200"/>
      <c r="F66" s="200"/>
      <c r="G66" s="200"/>
      <c r="H66" s="52"/>
      <c r="I66" s="200"/>
      <c r="J66" s="51"/>
      <c r="K66" s="200"/>
      <c r="L66" s="200"/>
      <c r="M66" s="200"/>
      <c r="N66" s="200"/>
      <c r="O66" s="200"/>
      <c r="P66" s="52"/>
      <c r="Q66" s="200"/>
      <c r="R66" s="25"/>
    </row>
    <row r="67" spans="2:18">
      <c r="B67" s="24"/>
      <c r="C67" s="200"/>
      <c r="D67" s="51"/>
      <c r="E67" s="200"/>
      <c r="F67" s="200"/>
      <c r="G67" s="200"/>
      <c r="H67" s="52"/>
      <c r="I67" s="200"/>
      <c r="J67" s="51"/>
      <c r="K67" s="200"/>
      <c r="L67" s="200"/>
      <c r="M67" s="200"/>
      <c r="N67" s="200"/>
      <c r="O67" s="200"/>
      <c r="P67" s="52"/>
      <c r="Q67" s="200"/>
      <c r="R67" s="25"/>
    </row>
    <row r="68" spans="2:18">
      <c r="B68" s="24"/>
      <c r="C68" s="200"/>
      <c r="D68" s="51"/>
      <c r="E68" s="200"/>
      <c r="F68" s="200"/>
      <c r="G68" s="200"/>
      <c r="H68" s="52"/>
      <c r="I68" s="200"/>
      <c r="J68" s="51"/>
      <c r="K68" s="200"/>
      <c r="L68" s="200"/>
      <c r="M68" s="200"/>
      <c r="N68" s="200"/>
      <c r="O68" s="200"/>
      <c r="P68" s="52"/>
      <c r="Q68" s="200"/>
      <c r="R68" s="25"/>
    </row>
    <row r="69" spans="2:18">
      <c r="B69" s="24"/>
      <c r="C69" s="200"/>
      <c r="D69" s="51"/>
      <c r="E69" s="200"/>
      <c r="F69" s="200"/>
      <c r="G69" s="200"/>
      <c r="H69" s="52"/>
      <c r="I69" s="200"/>
      <c r="J69" s="51"/>
      <c r="K69" s="200"/>
      <c r="L69" s="200"/>
      <c r="M69" s="200"/>
      <c r="N69" s="200"/>
      <c r="O69" s="200"/>
      <c r="P69" s="52"/>
      <c r="Q69" s="200"/>
      <c r="R69" s="25"/>
    </row>
    <row r="70" spans="2:18" s="1" customFormat="1" ht="15">
      <c r="B70" s="34"/>
      <c r="C70" s="205"/>
      <c r="D70" s="53" t="s">
        <v>53</v>
      </c>
      <c r="E70" s="54"/>
      <c r="F70" s="54"/>
      <c r="G70" s="55" t="s">
        <v>54</v>
      </c>
      <c r="H70" s="56"/>
      <c r="I70" s="205"/>
      <c r="J70" s="53" t="s">
        <v>53</v>
      </c>
      <c r="K70" s="54"/>
      <c r="L70" s="54"/>
      <c r="M70" s="54"/>
      <c r="N70" s="55" t="s">
        <v>54</v>
      </c>
      <c r="O70" s="54"/>
      <c r="P70" s="56"/>
      <c r="Q70" s="205"/>
      <c r="R70" s="36"/>
    </row>
    <row r="71" spans="2:18" s="1" customFormat="1" ht="14.45" customHeight="1">
      <c r="B71" s="57"/>
      <c r="C71" s="58"/>
      <c r="D71" s="58"/>
      <c r="E71" s="58"/>
      <c r="F71" s="58"/>
      <c r="G71" s="58"/>
      <c r="H71" s="58"/>
      <c r="I71" s="58"/>
      <c r="J71" s="58"/>
      <c r="K71" s="58"/>
      <c r="L71" s="58"/>
      <c r="M71" s="58"/>
      <c r="N71" s="58"/>
      <c r="O71" s="58"/>
      <c r="P71" s="58"/>
      <c r="Q71" s="58"/>
      <c r="R71" s="59"/>
    </row>
    <row r="75" spans="2:18" s="1" customFormat="1" ht="6.95" customHeight="1">
      <c r="B75" s="60"/>
      <c r="C75" s="61"/>
      <c r="D75" s="61"/>
      <c r="E75" s="61"/>
      <c r="F75" s="61"/>
      <c r="G75" s="61"/>
      <c r="H75" s="61"/>
      <c r="I75" s="61"/>
      <c r="J75" s="61"/>
      <c r="K75" s="61"/>
      <c r="L75" s="61"/>
      <c r="M75" s="61"/>
      <c r="N75" s="61"/>
      <c r="O75" s="61"/>
      <c r="P75" s="61"/>
      <c r="Q75" s="61"/>
      <c r="R75" s="62"/>
    </row>
    <row r="76" spans="2:18" s="1" customFormat="1" ht="36.950000000000003" customHeight="1">
      <c r="B76" s="34"/>
      <c r="C76" s="612" t="s">
        <v>99</v>
      </c>
      <c r="D76" s="613"/>
      <c r="E76" s="613"/>
      <c r="F76" s="613"/>
      <c r="G76" s="613"/>
      <c r="H76" s="613"/>
      <c r="I76" s="613"/>
      <c r="J76" s="613"/>
      <c r="K76" s="613"/>
      <c r="L76" s="613"/>
      <c r="M76" s="613"/>
      <c r="N76" s="613"/>
      <c r="O76" s="613"/>
      <c r="P76" s="613"/>
      <c r="Q76" s="613"/>
      <c r="R76" s="36"/>
    </row>
    <row r="77" spans="2:18" s="1" customFormat="1" ht="6.95" customHeight="1">
      <c r="B77" s="34"/>
      <c r="C77" s="205"/>
      <c r="D77" s="205"/>
      <c r="E77" s="205"/>
      <c r="F77" s="205"/>
      <c r="G77" s="205"/>
      <c r="H77" s="205"/>
      <c r="I77" s="205"/>
      <c r="J77" s="205"/>
      <c r="K77" s="205"/>
      <c r="L77" s="205"/>
      <c r="M77" s="205"/>
      <c r="N77" s="205"/>
      <c r="O77" s="205"/>
      <c r="P77" s="205"/>
      <c r="Q77" s="205"/>
      <c r="R77" s="36"/>
    </row>
    <row r="78" spans="2:18" s="1" customFormat="1" ht="36.950000000000003" customHeight="1">
      <c r="B78" s="34"/>
      <c r="C78" s="67" t="s">
        <v>18</v>
      </c>
      <c r="D78" s="205"/>
      <c r="E78" s="205"/>
      <c r="F78" s="634" t="str">
        <f>F6</f>
        <v>Rekonstrukce šaten zaměstnanců na WC pro návštěvníky - Stavební část - nové kce</v>
      </c>
      <c r="G78" s="680"/>
      <c r="H78" s="680"/>
      <c r="I78" s="680"/>
      <c r="J78" s="680"/>
      <c r="K78" s="680"/>
      <c r="L78" s="680"/>
      <c r="M78" s="680"/>
      <c r="N78" s="680"/>
      <c r="O78" s="680"/>
      <c r="P78" s="680"/>
      <c r="Q78" s="205"/>
      <c r="R78" s="36"/>
    </row>
    <row r="79" spans="2:18" s="1" customFormat="1" ht="6.95" customHeight="1">
      <c r="B79" s="34"/>
      <c r="C79" s="205"/>
      <c r="D79" s="205"/>
      <c r="E79" s="205"/>
      <c r="F79" s="205"/>
      <c r="G79" s="205"/>
      <c r="H79" s="205"/>
      <c r="I79" s="205"/>
      <c r="J79" s="205"/>
      <c r="K79" s="205"/>
      <c r="L79" s="205"/>
      <c r="M79" s="205"/>
      <c r="N79" s="205"/>
      <c r="O79" s="205"/>
      <c r="P79" s="205"/>
      <c r="Q79" s="205"/>
      <c r="R79" s="36"/>
    </row>
    <row r="80" spans="2:18" s="1" customFormat="1" ht="18" customHeight="1">
      <c r="B80" s="34"/>
      <c r="C80" s="31" t="s">
        <v>22</v>
      </c>
      <c r="D80" s="205"/>
      <c r="E80" s="205"/>
      <c r="F80" s="199" t="str">
        <f>F8</f>
        <v xml:space="preserve"> </v>
      </c>
      <c r="G80" s="205"/>
      <c r="H80" s="205"/>
      <c r="I80" s="205"/>
      <c r="J80" s="205"/>
      <c r="K80" s="31" t="s">
        <v>24</v>
      </c>
      <c r="L80" s="205"/>
      <c r="M80" s="681" t="str">
        <f>IF(O8="","",O8)</f>
        <v>14.03.2017</v>
      </c>
      <c r="N80" s="681"/>
      <c r="O80" s="681"/>
      <c r="P80" s="681"/>
      <c r="Q80" s="205"/>
      <c r="R80" s="36"/>
    </row>
    <row r="81" spans="2:47" s="1" customFormat="1" ht="6.95" customHeight="1">
      <c r="B81" s="34"/>
      <c r="C81" s="205"/>
      <c r="D81" s="205"/>
      <c r="E81" s="205"/>
      <c r="F81" s="205"/>
      <c r="G81" s="205"/>
      <c r="H81" s="205"/>
      <c r="I81" s="205"/>
      <c r="J81" s="205"/>
      <c r="K81" s="205"/>
      <c r="L81" s="205"/>
      <c r="M81" s="205"/>
      <c r="N81" s="205"/>
      <c r="O81" s="205"/>
      <c r="P81" s="205"/>
      <c r="Q81" s="205"/>
      <c r="R81" s="36"/>
    </row>
    <row r="82" spans="2:47" s="1" customFormat="1" ht="15">
      <c r="B82" s="34"/>
      <c r="C82" s="31" t="s">
        <v>26</v>
      </c>
      <c r="D82" s="205"/>
      <c r="E82" s="205"/>
      <c r="F82" s="199" t="str">
        <f>E11</f>
        <v>ZOO Praha</v>
      </c>
      <c r="G82" s="205"/>
      <c r="H82" s="205"/>
      <c r="I82" s="205"/>
      <c r="J82" s="205"/>
      <c r="K82" s="31" t="s">
        <v>31</v>
      </c>
      <c r="L82" s="205"/>
      <c r="M82" s="614" t="str">
        <f>E17</f>
        <v>Atelier M</v>
      </c>
      <c r="N82" s="614"/>
      <c r="O82" s="614"/>
      <c r="P82" s="614"/>
      <c r="Q82" s="614"/>
      <c r="R82" s="36"/>
    </row>
    <row r="83" spans="2:47" s="1" customFormat="1" ht="14.45" customHeight="1">
      <c r="B83" s="34"/>
      <c r="C83" s="31" t="s">
        <v>30</v>
      </c>
      <c r="D83" s="205"/>
      <c r="E83" s="205"/>
      <c r="F83" s="199" t="str">
        <f>IF(E14="","",E14)</f>
        <v xml:space="preserve"> </v>
      </c>
      <c r="G83" s="205"/>
      <c r="H83" s="205"/>
      <c r="I83" s="205"/>
      <c r="J83" s="205"/>
      <c r="K83" s="31" t="s">
        <v>33</v>
      </c>
      <c r="L83" s="205"/>
      <c r="M83" s="614" t="str">
        <f>E20</f>
        <v>Ing. Kateřina Petlíková</v>
      </c>
      <c r="N83" s="614"/>
      <c r="O83" s="614"/>
      <c r="P83" s="614"/>
      <c r="Q83" s="614"/>
      <c r="R83" s="36"/>
    </row>
    <row r="84" spans="2:47" s="1" customFormat="1" ht="10.35" customHeight="1">
      <c r="B84" s="34"/>
      <c r="C84" s="205"/>
      <c r="D84" s="205"/>
      <c r="E84" s="205"/>
      <c r="F84" s="205"/>
      <c r="G84" s="205"/>
      <c r="H84" s="205"/>
      <c r="I84" s="205"/>
      <c r="J84" s="205"/>
      <c r="K84" s="205"/>
      <c r="L84" s="205"/>
      <c r="M84" s="205"/>
      <c r="N84" s="205"/>
      <c r="O84" s="205"/>
      <c r="P84" s="205"/>
      <c r="Q84" s="205"/>
      <c r="R84" s="36"/>
    </row>
    <row r="85" spans="2:47" s="1" customFormat="1" ht="29.25" customHeight="1">
      <c r="B85" s="34"/>
      <c r="C85" s="685" t="s">
        <v>100</v>
      </c>
      <c r="D85" s="686"/>
      <c r="E85" s="686"/>
      <c r="F85" s="686"/>
      <c r="G85" s="686"/>
      <c r="H85" s="685" t="s">
        <v>101</v>
      </c>
      <c r="I85" s="687"/>
      <c r="J85" s="687"/>
      <c r="K85" s="685" t="s">
        <v>102</v>
      </c>
      <c r="L85" s="686"/>
      <c r="M85" s="685" t="s">
        <v>103</v>
      </c>
      <c r="N85" s="686"/>
      <c r="O85" s="686"/>
      <c r="P85" s="686"/>
      <c r="Q85" s="686"/>
      <c r="R85" s="36"/>
    </row>
    <row r="86" spans="2:47" s="1" customFormat="1" ht="10.35" customHeight="1">
      <c r="B86" s="34"/>
      <c r="C86" s="205"/>
      <c r="D86" s="205"/>
      <c r="E86" s="205"/>
      <c r="F86" s="205"/>
      <c r="G86" s="205"/>
      <c r="H86" s="205"/>
      <c r="I86" s="205"/>
      <c r="J86" s="205"/>
      <c r="K86" s="205"/>
      <c r="L86" s="205"/>
      <c r="M86" s="205"/>
      <c r="N86" s="205"/>
      <c r="O86" s="205"/>
      <c r="P86" s="205"/>
      <c r="Q86" s="205"/>
      <c r="R86" s="36"/>
    </row>
    <row r="87" spans="2:47" s="1" customFormat="1" ht="29.25" customHeight="1">
      <c r="B87" s="34"/>
      <c r="C87" s="106" t="s">
        <v>104</v>
      </c>
      <c r="D87" s="205"/>
      <c r="E87" s="205"/>
      <c r="F87" s="205"/>
      <c r="G87" s="205"/>
      <c r="H87" s="630">
        <f>W135</f>
        <v>0</v>
      </c>
      <c r="I87" s="680"/>
      <c r="J87" s="680"/>
      <c r="K87" s="630">
        <f>X135</f>
        <v>0</v>
      </c>
      <c r="L87" s="680"/>
      <c r="M87" s="630">
        <f>M135</f>
        <v>0</v>
      </c>
      <c r="N87" s="678"/>
      <c r="O87" s="678"/>
      <c r="P87" s="678"/>
      <c r="Q87" s="678"/>
      <c r="R87" s="36"/>
      <c r="AU87" s="20" t="s">
        <v>105</v>
      </c>
    </row>
    <row r="88" spans="2:47" s="6" customFormat="1" ht="24.95" customHeight="1">
      <c r="B88" s="107"/>
      <c r="C88" s="208"/>
      <c r="D88" s="108" t="s">
        <v>106</v>
      </c>
      <c r="E88" s="208"/>
      <c r="F88" s="208"/>
      <c r="G88" s="208"/>
      <c r="H88" s="646">
        <f>W136</f>
        <v>0</v>
      </c>
      <c r="I88" s="682"/>
      <c r="J88" s="682"/>
      <c r="K88" s="646">
        <f>X136</f>
        <v>0</v>
      </c>
      <c r="L88" s="682"/>
      <c r="M88" s="646">
        <f>M136</f>
        <v>0</v>
      </c>
      <c r="N88" s="682"/>
      <c r="O88" s="682"/>
      <c r="P88" s="682"/>
      <c r="Q88" s="682"/>
      <c r="R88" s="109"/>
    </row>
    <row r="89" spans="2:47" s="7" customFormat="1" ht="19.899999999999999" customHeight="1">
      <c r="B89" s="110"/>
      <c r="C89" s="207"/>
      <c r="D89" s="111" t="s">
        <v>107</v>
      </c>
      <c r="E89" s="207"/>
      <c r="F89" s="207"/>
      <c r="G89" s="207"/>
      <c r="H89" s="683">
        <f>W137</f>
        <v>0</v>
      </c>
      <c r="I89" s="684"/>
      <c r="J89" s="684"/>
      <c r="K89" s="683">
        <f>X137</f>
        <v>0</v>
      </c>
      <c r="L89" s="684"/>
      <c r="M89" s="683">
        <f>M137</f>
        <v>0</v>
      </c>
      <c r="N89" s="684"/>
      <c r="O89" s="684"/>
      <c r="P89" s="684"/>
      <c r="Q89" s="684"/>
      <c r="R89" s="112"/>
    </row>
    <row r="90" spans="2:47" s="7" customFormat="1" ht="19.899999999999999" customHeight="1">
      <c r="B90" s="110"/>
      <c r="C90" s="207"/>
      <c r="D90" s="111" t="s">
        <v>108</v>
      </c>
      <c r="E90" s="207"/>
      <c r="F90" s="207"/>
      <c r="G90" s="207"/>
      <c r="H90" s="683">
        <f>W170</f>
        <v>0</v>
      </c>
      <c r="I90" s="684"/>
      <c r="J90" s="684"/>
      <c r="K90" s="683">
        <f>X170</f>
        <v>0</v>
      </c>
      <c r="L90" s="684"/>
      <c r="M90" s="683">
        <f>M170</f>
        <v>0</v>
      </c>
      <c r="N90" s="684"/>
      <c r="O90" s="684"/>
      <c r="P90" s="684"/>
      <c r="Q90" s="684"/>
      <c r="R90" s="112"/>
    </row>
    <row r="91" spans="2:47" s="7" customFormat="1" ht="19.899999999999999" customHeight="1">
      <c r="B91" s="110"/>
      <c r="C91" s="207"/>
      <c r="D91" s="111" t="s">
        <v>109</v>
      </c>
      <c r="E91" s="207"/>
      <c r="F91" s="207"/>
      <c r="G91" s="207"/>
      <c r="H91" s="683">
        <f>W206</f>
        <v>0</v>
      </c>
      <c r="I91" s="684"/>
      <c r="J91" s="684"/>
      <c r="K91" s="683">
        <f>X206</f>
        <v>0</v>
      </c>
      <c r="L91" s="684"/>
      <c r="M91" s="683">
        <f>M206</f>
        <v>0</v>
      </c>
      <c r="N91" s="684"/>
      <c r="O91" s="684"/>
      <c r="P91" s="684"/>
      <c r="Q91" s="684"/>
      <c r="R91" s="112"/>
    </row>
    <row r="92" spans="2:47" s="7" customFormat="1" ht="19.899999999999999" customHeight="1">
      <c r="B92" s="110"/>
      <c r="C92" s="207"/>
      <c r="D92" s="111" t="s">
        <v>110</v>
      </c>
      <c r="E92" s="207"/>
      <c r="F92" s="207"/>
      <c r="G92" s="207"/>
      <c r="H92" s="683">
        <f>W252</f>
        <v>0</v>
      </c>
      <c r="I92" s="684"/>
      <c r="J92" s="684"/>
      <c r="K92" s="683">
        <f>X252</f>
        <v>0</v>
      </c>
      <c r="L92" s="684"/>
      <c r="M92" s="683">
        <f>M252</f>
        <v>0</v>
      </c>
      <c r="N92" s="684"/>
      <c r="O92" s="684"/>
      <c r="P92" s="684"/>
      <c r="Q92" s="684"/>
      <c r="R92" s="112"/>
    </row>
    <row r="93" spans="2:47" s="7" customFormat="1" ht="19.899999999999999" customHeight="1">
      <c r="B93" s="110"/>
      <c r="C93" s="207"/>
      <c r="D93" s="111" t="s">
        <v>111</v>
      </c>
      <c r="E93" s="207"/>
      <c r="F93" s="207"/>
      <c r="G93" s="207"/>
      <c r="H93" s="683">
        <f>W324</f>
        <v>0</v>
      </c>
      <c r="I93" s="684"/>
      <c r="J93" s="684"/>
      <c r="K93" s="683">
        <f>X324</f>
        <v>0</v>
      </c>
      <c r="L93" s="684"/>
      <c r="M93" s="683">
        <f>M324</f>
        <v>0</v>
      </c>
      <c r="N93" s="684"/>
      <c r="O93" s="684"/>
      <c r="P93" s="684"/>
      <c r="Q93" s="684"/>
      <c r="R93" s="112"/>
    </row>
    <row r="94" spans="2:47" s="7" customFormat="1" ht="19.899999999999999" customHeight="1">
      <c r="B94" s="110"/>
      <c r="C94" s="207"/>
      <c r="D94" s="111" t="s">
        <v>112</v>
      </c>
      <c r="E94" s="207"/>
      <c r="F94" s="207"/>
      <c r="G94" s="207"/>
      <c r="H94" s="683">
        <f>W340</f>
        <v>0</v>
      </c>
      <c r="I94" s="684"/>
      <c r="J94" s="684"/>
      <c r="K94" s="683">
        <f>X340</f>
        <v>0</v>
      </c>
      <c r="L94" s="684"/>
      <c r="M94" s="683">
        <f>M340</f>
        <v>0</v>
      </c>
      <c r="N94" s="684"/>
      <c r="O94" s="684"/>
      <c r="P94" s="684"/>
      <c r="Q94" s="684"/>
      <c r="R94" s="112"/>
    </row>
    <row r="95" spans="2:47" s="7" customFormat="1" ht="19.899999999999999" customHeight="1">
      <c r="B95" s="110"/>
      <c r="C95" s="207"/>
      <c r="D95" s="111" t="s">
        <v>113</v>
      </c>
      <c r="E95" s="207"/>
      <c r="F95" s="207"/>
      <c r="G95" s="207"/>
      <c r="H95" s="683">
        <f>W403</f>
        <v>0</v>
      </c>
      <c r="I95" s="684"/>
      <c r="J95" s="684"/>
      <c r="K95" s="683">
        <f>X403</f>
        <v>0</v>
      </c>
      <c r="L95" s="684"/>
      <c r="M95" s="683">
        <f>M403</f>
        <v>0</v>
      </c>
      <c r="N95" s="684"/>
      <c r="O95" s="684"/>
      <c r="P95" s="684"/>
      <c r="Q95" s="684"/>
      <c r="R95" s="112"/>
    </row>
    <row r="96" spans="2:47" s="7" customFormat="1" ht="19.899999999999999" customHeight="1">
      <c r="B96" s="110"/>
      <c r="C96" s="207"/>
      <c r="D96" s="111" t="s">
        <v>114</v>
      </c>
      <c r="E96" s="207"/>
      <c r="F96" s="207"/>
      <c r="G96" s="207"/>
      <c r="H96" s="683">
        <f>W406</f>
        <v>0</v>
      </c>
      <c r="I96" s="684"/>
      <c r="J96" s="684"/>
      <c r="K96" s="683">
        <f>X406</f>
        <v>0</v>
      </c>
      <c r="L96" s="684"/>
      <c r="M96" s="683">
        <f>M406</f>
        <v>0</v>
      </c>
      <c r="N96" s="684"/>
      <c r="O96" s="684"/>
      <c r="P96" s="684"/>
      <c r="Q96" s="684"/>
      <c r="R96" s="112"/>
    </row>
    <row r="97" spans="2:18" s="7" customFormat="1" ht="19.899999999999999" customHeight="1">
      <c r="B97" s="110"/>
      <c r="C97" s="207"/>
      <c r="D97" s="111" t="s">
        <v>115</v>
      </c>
      <c r="E97" s="207"/>
      <c r="F97" s="207"/>
      <c r="G97" s="207"/>
      <c r="H97" s="683">
        <f>W459</f>
        <v>0</v>
      </c>
      <c r="I97" s="684"/>
      <c r="J97" s="684"/>
      <c r="K97" s="683">
        <f>X459</f>
        <v>0</v>
      </c>
      <c r="L97" s="684"/>
      <c r="M97" s="683">
        <f>M459</f>
        <v>0</v>
      </c>
      <c r="N97" s="684"/>
      <c r="O97" s="684"/>
      <c r="P97" s="684"/>
      <c r="Q97" s="684"/>
      <c r="R97" s="112"/>
    </row>
    <row r="98" spans="2:18" s="7" customFormat="1" ht="19.899999999999999" customHeight="1">
      <c r="B98" s="110"/>
      <c r="C98" s="207"/>
      <c r="D98" s="111" t="s">
        <v>116</v>
      </c>
      <c r="E98" s="207"/>
      <c r="F98" s="207"/>
      <c r="G98" s="207"/>
      <c r="H98" s="683">
        <f>W463</f>
        <v>0</v>
      </c>
      <c r="I98" s="684"/>
      <c r="J98" s="684"/>
      <c r="K98" s="683">
        <f>X463</f>
        <v>0</v>
      </c>
      <c r="L98" s="684"/>
      <c r="M98" s="683">
        <f>M463</f>
        <v>0</v>
      </c>
      <c r="N98" s="684"/>
      <c r="O98" s="684"/>
      <c r="P98" s="684"/>
      <c r="Q98" s="684"/>
      <c r="R98" s="112"/>
    </row>
    <row r="99" spans="2:18" s="6" customFormat="1" ht="24.95" customHeight="1">
      <c r="B99" s="107"/>
      <c r="C99" s="208"/>
      <c r="D99" s="108" t="s">
        <v>117</v>
      </c>
      <c r="E99" s="208"/>
      <c r="F99" s="208"/>
      <c r="G99" s="208"/>
      <c r="H99" s="646">
        <f>W465</f>
        <v>0</v>
      </c>
      <c r="I99" s="682"/>
      <c r="J99" s="682"/>
      <c r="K99" s="646">
        <f>X465</f>
        <v>0</v>
      </c>
      <c r="L99" s="682"/>
      <c r="M99" s="646">
        <f>M465</f>
        <v>0</v>
      </c>
      <c r="N99" s="682"/>
      <c r="O99" s="682"/>
      <c r="P99" s="682"/>
      <c r="Q99" s="682"/>
      <c r="R99" s="109"/>
    </row>
    <row r="100" spans="2:18" s="7" customFormat="1" ht="19.899999999999999" customHeight="1">
      <c r="B100" s="110"/>
      <c r="C100" s="207"/>
      <c r="D100" s="111" t="s">
        <v>118</v>
      </c>
      <c r="E100" s="207"/>
      <c r="F100" s="207"/>
      <c r="G100" s="207"/>
      <c r="H100" s="683">
        <f>W466</f>
        <v>0</v>
      </c>
      <c r="I100" s="684"/>
      <c r="J100" s="684"/>
      <c r="K100" s="683">
        <f>X466</f>
        <v>0</v>
      </c>
      <c r="L100" s="684"/>
      <c r="M100" s="683">
        <f>M466</f>
        <v>0</v>
      </c>
      <c r="N100" s="684"/>
      <c r="O100" s="684"/>
      <c r="P100" s="684"/>
      <c r="Q100" s="684"/>
      <c r="R100" s="112"/>
    </row>
    <row r="101" spans="2:18" s="7" customFormat="1" ht="19.899999999999999" customHeight="1">
      <c r="B101" s="110"/>
      <c r="C101" s="207"/>
      <c r="D101" s="111" t="s">
        <v>119</v>
      </c>
      <c r="E101" s="207"/>
      <c r="F101" s="207"/>
      <c r="G101" s="207"/>
      <c r="H101" s="683">
        <f>W523</f>
        <v>0</v>
      </c>
      <c r="I101" s="684"/>
      <c r="J101" s="684"/>
      <c r="K101" s="683">
        <f>X523</f>
        <v>0</v>
      </c>
      <c r="L101" s="684"/>
      <c r="M101" s="683">
        <f>M523</f>
        <v>0</v>
      </c>
      <c r="N101" s="684"/>
      <c r="O101" s="684"/>
      <c r="P101" s="684"/>
      <c r="Q101" s="684"/>
      <c r="R101" s="112"/>
    </row>
    <row r="102" spans="2:18" s="7" customFormat="1" ht="19.899999999999999" customHeight="1">
      <c r="B102" s="110"/>
      <c r="C102" s="207"/>
      <c r="D102" s="111" t="s">
        <v>120</v>
      </c>
      <c r="E102" s="207"/>
      <c r="F102" s="207"/>
      <c r="G102" s="207"/>
      <c r="H102" s="683">
        <f>W639</f>
        <v>0</v>
      </c>
      <c r="I102" s="684"/>
      <c r="J102" s="684"/>
      <c r="K102" s="683">
        <f>X639</f>
        <v>0</v>
      </c>
      <c r="L102" s="684"/>
      <c r="M102" s="683">
        <f>M639</f>
        <v>0</v>
      </c>
      <c r="N102" s="684"/>
      <c r="O102" s="684"/>
      <c r="P102" s="684"/>
      <c r="Q102" s="684"/>
      <c r="R102" s="112"/>
    </row>
    <row r="103" spans="2:18" s="7" customFormat="1" ht="19.899999999999999" customHeight="1">
      <c r="B103" s="110"/>
      <c r="C103" s="207"/>
      <c r="D103" s="111" t="s">
        <v>121</v>
      </c>
      <c r="E103" s="207"/>
      <c r="F103" s="207"/>
      <c r="G103" s="207"/>
      <c r="H103" s="683">
        <f>W681</f>
        <v>0</v>
      </c>
      <c r="I103" s="684"/>
      <c r="J103" s="684"/>
      <c r="K103" s="683">
        <f>X681</f>
        <v>0</v>
      </c>
      <c r="L103" s="684"/>
      <c r="M103" s="683">
        <f>M681</f>
        <v>0</v>
      </c>
      <c r="N103" s="684"/>
      <c r="O103" s="684"/>
      <c r="P103" s="684"/>
      <c r="Q103" s="684"/>
      <c r="R103" s="112"/>
    </row>
    <row r="104" spans="2:18" s="7" customFormat="1" ht="19.899999999999999" customHeight="1">
      <c r="B104" s="110"/>
      <c r="C104" s="207"/>
      <c r="D104" s="111" t="s">
        <v>122</v>
      </c>
      <c r="E104" s="207"/>
      <c r="F104" s="207"/>
      <c r="G104" s="207"/>
      <c r="H104" s="683">
        <f>W691</f>
        <v>0</v>
      </c>
      <c r="I104" s="684"/>
      <c r="J104" s="684"/>
      <c r="K104" s="683">
        <f>X691</f>
        <v>0</v>
      </c>
      <c r="L104" s="684"/>
      <c r="M104" s="683">
        <f>M691</f>
        <v>0</v>
      </c>
      <c r="N104" s="684"/>
      <c r="O104" s="684"/>
      <c r="P104" s="684"/>
      <c r="Q104" s="684"/>
      <c r="R104" s="112"/>
    </row>
    <row r="105" spans="2:18" s="7" customFormat="1" ht="19.899999999999999" customHeight="1">
      <c r="B105" s="110"/>
      <c r="C105" s="207"/>
      <c r="D105" s="111" t="s">
        <v>123</v>
      </c>
      <c r="E105" s="207"/>
      <c r="F105" s="207"/>
      <c r="G105" s="207"/>
      <c r="H105" s="683">
        <f>W700</f>
        <v>0</v>
      </c>
      <c r="I105" s="684"/>
      <c r="J105" s="684"/>
      <c r="K105" s="683">
        <f>X700</f>
        <v>0</v>
      </c>
      <c r="L105" s="684"/>
      <c r="M105" s="683">
        <f>M700</f>
        <v>0</v>
      </c>
      <c r="N105" s="684"/>
      <c r="O105" s="684"/>
      <c r="P105" s="684"/>
      <c r="Q105" s="684"/>
      <c r="R105" s="112"/>
    </row>
    <row r="106" spans="2:18" s="7" customFormat="1" ht="19.899999999999999" customHeight="1">
      <c r="B106" s="110"/>
      <c r="C106" s="207"/>
      <c r="D106" s="111" t="s">
        <v>124</v>
      </c>
      <c r="E106" s="207"/>
      <c r="F106" s="207"/>
      <c r="G106" s="207"/>
      <c r="H106" s="683">
        <f>W741</f>
        <v>0</v>
      </c>
      <c r="I106" s="684"/>
      <c r="J106" s="684"/>
      <c r="K106" s="683">
        <f>X741</f>
        <v>0</v>
      </c>
      <c r="L106" s="684"/>
      <c r="M106" s="683">
        <f>M741</f>
        <v>0</v>
      </c>
      <c r="N106" s="684"/>
      <c r="O106" s="684"/>
      <c r="P106" s="684"/>
      <c r="Q106" s="684"/>
      <c r="R106" s="112"/>
    </row>
    <row r="107" spans="2:18" s="7" customFormat="1" ht="19.899999999999999" customHeight="1">
      <c r="B107" s="110"/>
      <c r="C107" s="207"/>
      <c r="D107" s="111" t="s">
        <v>125</v>
      </c>
      <c r="E107" s="207"/>
      <c r="F107" s="207"/>
      <c r="G107" s="207"/>
      <c r="H107" s="683">
        <f>W757</f>
        <v>0</v>
      </c>
      <c r="I107" s="684"/>
      <c r="J107" s="684"/>
      <c r="K107" s="683">
        <f>X757</f>
        <v>0</v>
      </c>
      <c r="L107" s="684"/>
      <c r="M107" s="683">
        <f>M757</f>
        <v>0</v>
      </c>
      <c r="N107" s="684"/>
      <c r="O107" s="684"/>
      <c r="P107" s="684"/>
      <c r="Q107" s="684"/>
      <c r="R107" s="112"/>
    </row>
    <row r="108" spans="2:18" s="7" customFormat="1" ht="19.899999999999999" customHeight="1">
      <c r="B108" s="110"/>
      <c r="C108" s="207"/>
      <c r="D108" s="111" t="s">
        <v>126</v>
      </c>
      <c r="E108" s="207"/>
      <c r="F108" s="207"/>
      <c r="G108" s="207"/>
      <c r="H108" s="683">
        <f>W803</f>
        <v>0</v>
      </c>
      <c r="I108" s="684"/>
      <c r="J108" s="684"/>
      <c r="K108" s="683">
        <f>X803</f>
        <v>0</v>
      </c>
      <c r="L108" s="684"/>
      <c r="M108" s="683">
        <f>M803</f>
        <v>0</v>
      </c>
      <c r="N108" s="684"/>
      <c r="O108" s="684"/>
      <c r="P108" s="684"/>
      <c r="Q108" s="684"/>
      <c r="R108" s="112"/>
    </row>
    <row r="109" spans="2:18" s="7" customFormat="1" ht="19.899999999999999" customHeight="1">
      <c r="B109" s="110"/>
      <c r="C109" s="207"/>
      <c r="D109" s="111" t="s">
        <v>127</v>
      </c>
      <c r="E109" s="207"/>
      <c r="F109" s="207"/>
      <c r="G109" s="207"/>
      <c r="H109" s="683">
        <f>W811</f>
        <v>0</v>
      </c>
      <c r="I109" s="684"/>
      <c r="J109" s="684"/>
      <c r="K109" s="683">
        <f>X811</f>
        <v>0</v>
      </c>
      <c r="L109" s="684"/>
      <c r="M109" s="683">
        <f>M811</f>
        <v>0</v>
      </c>
      <c r="N109" s="684"/>
      <c r="O109" s="684"/>
      <c r="P109" s="684"/>
      <c r="Q109" s="684"/>
      <c r="R109" s="112"/>
    </row>
    <row r="110" spans="2:18" s="7" customFormat="1" ht="19.899999999999999" customHeight="1">
      <c r="B110" s="110"/>
      <c r="C110" s="207"/>
      <c r="D110" s="111" t="s">
        <v>128</v>
      </c>
      <c r="E110" s="207"/>
      <c r="F110" s="207"/>
      <c r="G110" s="207"/>
      <c r="H110" s="683">
        <f>W816</f>
        <v>0</v>
      </c>
      <c r="I110" s="684"/>
      <c r="J110" s="684"/>
      <c r="K110" s="683">
        <f>X816</f>
        <v>0</v>
      </c>
      <c r="L110" s="684"/>
      <c r="M110" s="683">
        <f>M816</f>
        <v>0</v>
      </c>
      <c r="N110" s="684"/>
      <c r="O110" s="684"/>
      <c r="P110" s="684"/>
      <c r="Q110" s="684"/>
      <c r="R110" s="112"/>
    </row>
    <row r="111" spans="2:18" s="7" customFormat="1" ht="19.899999999999999" customHeight="1">
      <c r="B111" s="110"/>
      <c r="C111" s="207"/>
      <c r="D111" s="111" t="s">
        <v>129</v>
      </c>
      <c r="E111" s="207"/>
      <c r="F111" s="207"/>
      <c r="G111" s="207"/>
      <c r="H111" s="683">
        <f>W838</f>
        <v>0</v>
      </c>
      <c r="I111" s="684"/>
      <c r="J111" s="684"/>
      <c r="K111" s="683">
        <f>X838</f>
        <v>0</v>
      </c>
      <c r="L111" s="684"/>
      <c r="M111" s="683">
        <f>M838</f>
        <v>0</v>
      </c>
      <c r="N111" s="684"/>
      <c r="O111" s="684"/>
      <c r="P111" s="684"/>
      <c r="Q111" s="684"/>
      <c r="R111" s="112"/>
    </row>
    <row r="112" spans="2:18" s="7" customFormat="1" ht="19.899999999999999" customHeight="1">
      <c r="B112" s="110"/>
      <c r="C112" s="207"/>
      <c r="D112" s="111" t="s">
        <v>130</v>
      </c>
      <c r="E112" s="207"/>
      <c r="F112" s="207"/>
      <c r="G112" s="207"/>
      <c r="H112" s="683">
        <f>W843</f>
        <v>0</v>
      </c>
      <c r="I112" s="684"/>
      <c r="J112" s="684"/>
      <c r="K112" s="683">
        <f>X843</f>
        <v>0</v>
      </c>
      <c r="L112" s="684"/>
      <c r="M112" s="683">
        <f>M843</f>
        <v>0</v>
      </c>
      <c r="N112" s="684"/>
      <c r="O112" s="684"/>
      <c r="P112" s="684"/>
      <c r="Q112" s="684"/>
      <c r="R112" s="112"/>
    </row>
    <row r="113" spans="2:21" s="7" customFormat="1" ht="19.899999999999999" customHeight="1">
      <c r="B113" s="110"/>
      <c r="C113" s="207"/>
      <c r="D113" s="111" t="s">
        <v>131</v>
      </c>
      <c r="E113" s="207"/>
      <c r="F113" s="207"/>
      <c r="G113" s="207"/>
      <c r="H113" s="683">
        <f>W850</f>
        <v>0</v>
      </c>
      <c r="I113" s="684"/>
      <c r="J113" s="684"/>
      <c r="K113" s="683">
        <f>X850</f>
        <v>0</v>
      </c>
      <c r="L113" s="684"/>
      <c r="M113" s="683">
        <f>M850</f>
        <v>0</v>
      </c>
      <c r="N113" s="684"/>
      <c r="O113" s="684"/>
      <c r="P113" s="684"/>
      <c r="Q113" s="684"/>
      <c r="R113" s="112"/>
    </row>
    <row r="114" spans="2:21" s="6" customFormat="1" ht="24.95" customHeight="1">
      <c r="B114" s="107"/>
      <c r="C114" s="208"/>
      <c r="D114" s="108" t="s">
        <v>132</v>
      </c>
      <c r="E114" s="208"/>
      <c r="F114" s="208"/>
      <c r="G114" s="208"/>
      <c r="H114" s="646">
        <f>W855</f>
        <v>0</v>
      </c>
      <c r="I114" s="682"/>
      <c r="J114" s="682"/>
      <c r="K114" s="646">
        <f>X855</f>
        <v>0</v>
      </c>
      <c r="L114" s="682"/>
      <c r="M114" s="646">
        <f>M855</f>
        <v>0</v>
      </c>
      <c r="N114" s="682"/>
      <c r="O114" s="682"/>
      <c r="P114" s="682"/>
      <c r="Q114" s="682"/>
      <c r="R114" s="109"/>
    </row>
    <row r="115" spans="2:21" s="7" customFormat="1" ht="19.899999999999999" customHeight="1">
      <c r="B115" s="110"/>
      <c r="C115" s="207"/>
      <c r="D115" s="111" t="s">
        <v>133</v>
      </c>
      <c r="E115" s="207"/>
      <c r="F115" s="207"/>
      <c r="G115" s="207"/>
      <c r="H115" s="683">
        <f>W856</f>
        <v>0</v>
      </c>
      <c r="I115" s="684"/>
      <c r="J115" s="684"/>
      <c r="K115" s="683">
        <f>X856</f>
        <v>0</v>
      </c>
      <c r="L115" s="684"/>
      <c r="M115" s="683">
        <f>M856</f>
        <v>0</v>
      </c>
      <c r="N115" s="684"/>
      <c r="O115" s="684"/>
      <c r="P115" s="684"/>
      <c r="Q115" s="684"/>
      <c r="R115" s="112"/>
    </row>
    <row r="116" spans="2:21" s="1" customFormat="1" ht="21.75" customHeight="1">
      <c r="B116" s="34"/>
      <c r="C116" s="205"/>
      <c r="D116" s="205"/>
      <c r="E116" s="205"/>
      <c r="F116" s="205"/>
      <c r="G116" s="205"/>
      <c r="H116" s="205"/>
      <c r="I116" s="205"/>
      <c r="J116" s="205"/>
      <c r="K116" s="205"/>
      <c r="L116" s="205"/>
      <c r="M116" s="205"/>
      <c r="N116" s="205"/>
      <c r="O116" s="205"/>
      <c r="P116" s="205"/>
      <c r="Q116" s="205"/>
      <c r="R116" s="36"/>
    </row>
    <row r="117" spans="2:21" s="1" customFormat="1" ht="29.25" customHeight="1">
      <c r="B117" s="34"/>
      <c r="C117" s="106" t="s">
        <v>134</v>
      </c>
      <c r="D117" s="205"/>
      <c r="E117" s="205"/>
      <c r="F117" s="205"/>
      <c r="G117" s="205"/>
      <c r="H117" s="205"/>
      <c r="I117" s="205"/>
      <c r="J117" s="205"/>
      <c r="K117" s="205"/>
      <c r="L117" s="205"/>
      <c r="M117" s="678">
        <v>0</v>
      </c>
      <c r="N117" s="679"/>
      <c r="O117" s="679"/>
      <c r="P117" s="679"/>
      <c r="Q117" s="679"/>
      <c r="R117" s="36"/>
      <c r="T117" s="113"/>
      <c r="U117" s="114" t="s">
        <v>41</v>
      </c>
    </row>
    <row r="118" spans="2:21" s="1" customFormat="1" ht="18" customHeight="1">
      <c r="B118" s="34"/>
      <c r="C118" s="205"/>
      <c r="D118" s="205"/>
      <c r="E118" s="205"/>
      <c r="F118" s="205"/>
      <c r="G118" s="205"/>
      <c r="H118" s="205"/>
      <c r="I118" s="205"/>
      <c r="J118" s="205"/>
      <c r="K118" s="205"/>
      <c r="L118" s="205"/>
      <c r="M118" s="205"/>
      <c r="N118" s="205"/>
      <c r="O118" s="205"/>
      <c r="P118" s="205"/>
      <c r="Q118" s="205"/>
      <c r="R118" s="36"/>
    </row>
    <row r="119" spans="2:21" s="1" customFormat="1" ht="29.25" customHeight="1">
      <c r="B119" s="34"/>
      <c r="C119" s="97" t="s">
        <v>89</v>
      </c>
      <c r="D119" s="209"/>
      <c r="E119" s="209"/>
      <c r="F119" s="209"/>
      <c r="G119" s="209"/>
      <c r="H119" s="209"/>
      <c r="I119" s="209"/>
      <c r="J119" s="209"/>
      <c r="K119" s="209"/>
      <c r="L119" s="631">
        <f>ROUND(SUM(M87+M117),2)</f>
        <v>0</v>
      </c>
      <c r="M119" s="631"/>
      <c r="N119" s="631"/>
      <c r="O119" s="631"/>
      <c r="P119" s="631"/>
      <c r="Q119" s="631"/>
      <c r="R119" s="36"/>
    </row>
    <row r="120" spans="2:21" s="1" customFormat="1" ht="6.95" customHeight="1">
      <c r="B120" s="57"/>
      <c r="C120" s="58"/>
      <c r="D120" s="58"/>
      <c r="E120" s="58"/>
      <c r="F120" s="58"/>
      <c r="G120" s="58"/>
      <c r="H120" s="58"/>
      <c r="I120" s="58"/>
      <c r="J120" s="58"/>
      <c r="K120" s="58"/>
      <c r="L120" s="58"/>
      <c r="M120" s="58"/>
      <c r="N120" s="58"/>
      <c r="O120" s="58"/>
      <c r="P120" s="58"/>
      <c r="Q120" s="58"/>
      <c r="R120" s="59"/>
    </row>
    <row r="124" spans="2:21" s="1" customFormat="1" ht="6.95" customHeight="1">
      <c r="B124" s="60"/>
      <c r="C124" s="61"/>
      <c r="D124" s="61"/>
      <c r="E124" s="61"/>
      <c r="F124" s="61"/>
      <c r="G124" s="61"/>
      <c r="H124" s="61"/>
      <c r="I124" s="61"/>
      <c r="J124" s="61"/>
      <c r="K124" s="61"/>
      <c r="L124" s="61"/>
      <c r="M124" s="61"/>
      <c r="N124" s="61"/>
      <c r="O124" s="61"/>
      <c r="P124" s="61"/>
      <c r="Q124" s="61"/>
      <c r="R124" s="62"/>
    </row>
    <row r="125" spans="2:21" s="1" customFormat="1" ht="36.950000000000003" customHeight="1">
      <c r="B125" s="34"/>
      <c r="C125" s="612" t="s">
        <v>135</v>
      </c>
      <c r="D125" s="680"/>
      <c r="E125" s="680"/>
      <c r="F125" s="680"/>
      <c r="G125" s="680"/>
      <c r="H125" s="680"/>
      <c r="I125" s="680"/>
      <c r="J125" s="680"/>
      <c r="K125" s="680"/>
      <c r="L125" s="680"/>
      <c r="M125" s="680"/>
      <c r="N125" s="680"/>
      <c r="O125" s="680"/>
      <c r="P125" s="680"/>
      <c r="Q125" s="680"/>
      <c r="R125" s="36"/>
    </row>
    <row r="126" spans="2:21" s="1" customFormat="1" ht="6.95" customHeight="1">
      <c r="B126" s="34"/>
      <c r="C126" s="205"/>
      <c r="D126" s="205"/>
      <c r="E126" s="205"/>
      <c r="F126" s="205"/>
      <c r="G126" s="205"/>
      <c r="H126" s="205"/>
      <c r="I126" s="205"/>
      <c r="J126" s="205"/>
      <c r="K126" s="205"/>
      <c r="L126" s="205"/>
      <c r="M126" s="205"/>
      <c r="N126" s="205"/>
      <c r="O126" s="205"/>
      <c r="P126" s="205"/>
      <c r="Q126" s="205"/>
      <c r="R126" s="36"/>
    </row>
    <row r="127" spans="2:21" s="1" customFormat="1" ht="36.950000000000003" customHeight="1">
      <c r="B127" s="34"/>
      <c r="C127" s="67" t="s">
        <v>18</v>
      </c>
      <c r="D127" s="205"/>
      <c r="E127" s="205"/>
      <c r="F127" s="634" t="str">
        <f>F6</f>
        <v>Rekonstrukce šaten zaměstnanců na WC pro návštěvníky - Stavební část - nové kce</v>
      </c>
      <c r="G127" s="680"/>
      <c r="H127" s="680"/>
      <c r="I127" s="680"/>
      <c r="J127" s="680"/>
      <c r="K127" s="680"/>
      <c r="L127" s="680"/>
      <c r="M127" s="680"/>
      <c r="N127" s="680"/>
      <c r="O127" s="680"/>
      <c r="P127" s="680"/>
      <c r="Q127" s="205"/>
      <c r="R127" s="36"/>
    </row>
    <row r="128" spans="2:21" s="1" customFormat="1" ht="6.95" customHeight="1">
      <c r="B128" s="34"/>
      <c r="C128" s="205"/>
      <c r="D128" s="205"/>
      <c r="E128" s="205"/>
      <c r="F128" s="205"/>
      <c r="G128" s="205"/>
      <c r="H128" s="205"/>
      <c r="I128" s="205"/>
      <c r="J128" s="205"/>
      <c r="K128" s="205"/>
      <c r="L128" s="205"/>
      <c r="M128" s="205"/>
      <c r="N128" s="205"/>
      <c r="O128" s="205"/>
      <c r="P128" s="205"/>
      <c r="Q128" s="205"/>
      <c r="R128" s="36"/>
    </row>
    <row r="129" spans="2:65" s="1" customFormat="1" ht="18" customHeight="1">
      <c r="B129" s="34"/>
      <c r="C129" s="31" t="s">
        <v>22</v>
      </c>
      <c r="D129" s="205"/>
      <c r="E129" s="205"/>
      <c r="F129" s="199" t="str">
        <f>F8</f>
        <v xml:space="preserve"> </v>
      </c>
      <c r="G129" s="205"/>
      <c r="H129" s="205"/>
      <c r="I129" s="205"/>
      <c r="J129" s="205"/>
      <c r="K129" s="31" t="s">
        <v>24</v>
      </c>
      <c r="L129" s="205"/>
      <c r="M129" s="681" t="str">
        <f>IF(O8="","",O8)</f>
        <v>14.03.2017</v>
      </c>
      <c r="N129" s="681"/>
      <c r="O129" s="681"/>
      <c r="P129" s="681"/>
      <c r="Q129" s="205"/>
      <c r="R129" s="36"/>
    </row>
    <row r="130" spans="2:65" s="1" customFormat="1" ht="6.95" customHeight="1">
      <c r="B130" s="34"/>
      <c r="C130" s="205"/>
      <c r="D130" s="205"/>
      <c r="E130" s="205"/>
      <c r="F130" s="205"/>
      <c r="G130" s="205"/>
      <c r="H130" s="205"/>
      <c r="I130" s="205"/>
      <c r="J130" s="205"/>
      <c r="K130" s="205"/>
      <c r="L130" s="205"/>
      <c r="M130" s="205"/>
      <c r="N130" s="205"/>
      <c r="O130" s="205"/>
      <c r="P130" s="205"/>
      <c r="Q130" s="205"/>
      <c r="R130" s="36"/>
    </row>
    <row r="131" spans="2:65" s="1" customFormat="1" ht="15">
      <c r="B131" s="34"/>
      <c r="C131" s="31" t="s">
        <v>26</v>
      </c>
      <c r="D131" s="205"/>
      <c r="E131" s="205"/>
      <c r="F131" s="199" t="str">
        <f>E11</f>
        <v>ZOO Praha</v>
      </c>
      <c r="G131" s="205"/>
      <c r="H131" s="205"/>
      <c r="I131" s="205"/>
      <c r="J131" s="205"/>
      <c r="K131" s="31" t="s">
        <v>31</v>
      </c>
      <c r="L131" s="205"/>
      <c r="M131" s="614" t="str">
        <f>E17</f>
        <v>Atelier M</v>
      </c>
      <c r="N131" s="614"/>
      <c r="O131" s="614"/>
      <c r="P131" s="614"/>
      <c r="Q131" s="614"/>
      <c r="R131" s="36"/>
    </row>
    <row r="132" spans="2:65" s="1" customFormat="1" ht="14.45" customHeight="1">
      <c r="B132" s="34"/>
      <c r="C132" s="31" t="s">
        <v>30</v>
      </c>
      <c r="D132" s="205"/>
      <c r="E132" s="205"/>
      <c r="F132" s="199" t="str">
        <f>IF(E14="","",E14)</f>
        <v xml:space="preserve"> </v>
      </c>
      <c r="G132" s="205"/>
      <c r="H132" s="205"/>
      <c r="I132" s="205"/>
      <c r="J132" s="205"/>
      <c r="K132" s="31" t="s">
        <v>33</v>
      </c>
      <c r="L132" s="205"/>
      <c r="M132" s="614" t="str">
        <f>E20</f>
        <v>Ing. Kateřina Petlíková</v>
      </c>
      <c r="N132" s="614"/>
      <c r="O132" s="614"/>
      <c r="P132" s="614"/>
      <c r="Q132" s="614"/>
      <c r="R132" s="36"/>
    </row>
    <row r="133" spans="2:65" s="1" customFormat="1" ht="10.35" customHeight="1">
      <c r="B133" s="34"/>
      <c r="C133" s="205"/>
      <c r="D133" s="205"/>
      <c r="E133" s="205"/>
      <c r="F133" s="205"/>
      <c r="G133" s="205"/>
      <c r="H133" s="205"/>
      <c r="I133" s="205"/>
      <c r="J133" s="205"/>
      <c r="K133" s="205"/>
      <c r="L133" s="205"/>
      <c r="M133" s="205"/>
      <c r="N133" s="205"/>
      <c r="O133" s="205"/>
      <c r="P133" s="205"/>
      <c r="Q133" s="205"/>
      <c r="R133" s="36"/>
    </row>
    <row r="134" spans="2:65" s="8" customFormat="1" ht="29.25" customHeight="1">
      <c r="B134" s="115"/>
      <c r="C134" s="116" t="s">
        <v>136</v>
      </c>
      <c r="D134" s="206" t="s">
        <v>137</v>
      </c>
      <c r="E134" s="206" t="s">
        <v>59</v>
      </c>
      <c r="F134" s="676" t="s">
        <v>138</v>
      </c>
      <c r="G134" s="676"/>
      <c r="H134" s="676"/>
      <c r="I134" s="676"/>
      <c r="J134" s="206" t="s">
        <v>139</v>
      </c>
      <c r="K134" s="206" t="s">
        <v>140</v>
      </c>
      <c r="L134" s="206" t="s">
        <v>141</v>
      </c>
      <c r="M134" s="676" t="s">
        <v>142</v>
      </c>
      <c r="N134" s="676"/>
      <c r="O134" s="676"/>
      <c r="P134" s="676" t="s">
        <v>103</v>
      </c>
      <c r="Q134" s="677"/>
      <c r="R134" s="117"/>
      <c r="T134" s="74" t="s">
        <v>143</v>
      </c>
      <c r="U134" s="75" t="s">
        <v>41</v>
      </c>
      <c r="V134" s="75" t="s">
        <v>144</v>
      </c>
      <c r="W134" s="75" t="s">
        <v>145</v>
      </c>
      <c r="X134" s="75" t="s">
        <v>146</v>
      </c>
      <c r="Y134" s="75" t="s">
        <v>147</v>
      </c>
      <c r="Z134" s="75" t="s">
        <v>148</v>
      </c>
      <c r="AA134" s="75" t="s">
        <v>149</v>
      </c>
      <c r="AB134" s="75" t="s">
        <v>150</v>
      </c>
      <c r="AC134" s="75" t="s">
        <v>151</v>
      </c>
      <c r="AD134" s="76" t="s">
        <v>152</v>
      </c>
    </row>
    <row r="135" spans="2:65" s="1" customFormat="1" ht="29.25" customHeight="1">
      <c r="B135" s="34"/>
      <c r="C135" s="78" t="s">
        <v>97</v>
      </c>
      <c r="D135" s="205"/>
      <c r="E135" s="205"/>
      <c r="F135" s="205"/>
      <c r="G135" s="205"/>
      <c r="H135" s="205"/>
      <c r="I135" s="205"/>
      <c r="J135" s="205"/>
      <c r="K135" s="205"/>
      <c r="L135" s="205"/>
      <c r="M135" s="664">
        <f>BK135</f>
        <v>0</v>
      </c>
      <c r="N135" s="665"/>
      <c r="O135" s="665"/>
      <c r="P135" s="665"/>
      <c r="Q135" s="665"/>
      <c r="R135" s="36"/>
      <c r="T135" s="77"/>
      <c r="U135" s="49"/>
      <c r="V135" s="49"/>
      <c r="W135" s="118">
        <f>W136+W465+W855</f>
        <v>0</v>
      </c>
      <c r="X135" s="118">
        <f>X136+X465+X855</f>
        <v>0</v>
      </c>
      <c r="Y135" s="49"/>
      <c r="Z135" s="119">
        <f>Z136+Z465+Z855</f>
        <v>4172.6497626</v>
      </c>
      <c r="AA135" s="49"/>
      <c r="AB135" s="119">
        <f>AB136+AB465+AB855</f>
        <v>719.64031111200006</v>
      </c>
      <c r="AC135" s="49"/>
      <c r="AD135" s="120">
        <f>AD136+AD465+AD855</f>
        <v>0.81600000000000006</v>
      </c>
      <c r="AT135" s="20" t="s">
        <v>78</v>
      </c>
      <c r="AU135" s="20" t="s">
        <v>105</v>
      </c>
      <c r="BK135" s="121">
        <f>BK136+BK465+BK855</f>
        <v>0</v>
      </c>
    </row>
    <row r="136" spans="2:65" s="9" customFormat="1" ht="37.35" customHeight="1">
      <c r="B136" s="122"/>
      <c r="C136" s="123"/>
      <c r="D136" s="124" t="s">
        <v>106</v>
      </c>
      <c r="E136" s="124"/>
      <c r="F136" s="124"/>
      <c r="G136" s="124"/>
      <c r="H136" s="124"/>
      <c r="I136" s="124"/>
      <c r="J136" s="124"/>
      <c r="K136" s="124"/>
      <c r="L136" s="124"/>
      <c r="M136" s="645">
        <f>BK136</f>
        <v>0</v>
      </c>
      <c r="N136" s="646"/>
      <c r="O136" s="646"/>
      <c r="P136" s="646"/>
      <c r="Q136" s="646"/>
      <c r="R136" s="125"/>
      <c r="T136" s="126"/>
      <c r="U136" s="123"/>
      <c r="V136" s="123"/>
      <c r="W136" s="127">
        <f>W137+W170+W206+W252+W324+W340+W403+W406+W459+W463</f>
        <v>0</v>
      </c>
      <c r="X136" s="127">
        <f>X137+X170+X206+X252+X324+X340+X403+X406+X459+X463</f>
        <v>0</v>
      </c>
      <c r="Y136" s="123"/>
      <c r="Z136" s="128">
        <f>Z137+Z170+Z206+Z252+Z324+Z340+Z403+Z406+Z459+Z463</f>
        <v>2948.6487496</v>
      </c>
      <c r="AA136" s="123"/>
      <c r="AB136" s="128">
        <f>AB137+AB170+AB206+AB252+AB324+AB340+AB403+AB406+AB459+AB463</f>
        <v>672.28746538200005</v>
      </c>
      <c r="AC136" s="123"/>
      <c r="AD136" s="129">
        <f>AD137+AD170+AD206+AD252+AD324+AD340+AD403+AD406+AD459+AD463</f>
        <v>0.81600000000000006</v>
      </c>
      <c r="AR136" s="130" t="s">
        <v>84</v>
      </c>
      <c r="AT136" s="131" t="s">
        <v>78</v>
      </c>
      <c r="AU136" s="131" t="s">
        <v>79</v>
      </c>
      <c r="AY136" s="130" t="s">
        <v>153</v>
      </c>
      <c r="BK136" s="132">
        <f>BK137+BK170+BK206+BK252+BK324+BK340+BK403+BK406+BK459+BK463</f>
        <v>0</v>
      </c>
    </row>
    <row r="137" spans="2:65" s="9" customFormat="1" ht="19.899999999999999" customHeight="1">
      <c r="B137" s="122"/>
      <c r="C137" s="123"/>
      <c r="D137" s="133" t="s">
        <v>107</v>
      </c>
      <c r="E137" s="133"/>
      <c r="F137" s="133"/>
      <c r="G137" s="133"/>
      <c r="H137" s="133"/>
      <c r="I137" s="133"/>
      <c r="J137" s="133"/>
      <c r="K137" s="133"/>
      <c r="L137" s="133"/>
      <c r="M137" s="647">
        <f>BK137</f>
        <v>0</v>
      </c>
      <c r="N137" s="648"/>
      <c r="O137" s="648"/>
      <c r="P137" s="648"/>
      <c r="Q137" s="648"/>
      <c r="R137" s="125"/>
      <c r="T137" s="126"/>
      <c r="U137" s="123"/>
      <c r="V137" s="123"/>
      <c r="W137" s="127">
        <f>SUM(W138:W169)</f>
        <v>0</v>
      </c>
      <c r="X137" s="127">
        <f>SUM(X138:X169)</f>
        <v>0</v>
      </c>
      <c r="Y137" s="123"/>
      <c r="Z137" s="128">
        <f>SUM(Z138:Z169)</f>
        <v>245.88799800000004</v>
      </c>
      <c r="AA137" s="123"/>
      <c r="AB137" s="128">
        <f>SUM(AB138:AB169)</f>
        <v>0</v>
      </c>
      <c r="AC137" s="123"/>
      <c r="AD137" s="129">
        <f>SUM(AD138:AD169)</f>
        <v>0</v>
      </c>
      <c r="AR137" s="130" t="s">
        <v>84</v>
      </c>
      <c r="AT137" s="131" t="s">
        <v>78</v>
      </c>
      <c r="AU137" s="131" t="s">
        <v>84</v>
      </c>
      <c r="AY137" s="130" t="s">
        <v>153</v>
      </c>
      <c r="BK137" s="132">
        <f>SUM(BK138:BK169)</f>
        <v>0</v>
      </c>
    </row>
    <row r="138" spans="2:65" s="1" customFormat="1" ht="31.5" customHeight="1">
      <c r="B138" s="134"/>
      <c r="C138" s="135" t="s">
        <v>154</v>
      </c>
      <c r="D138" s="135" t="s">
        <v>155</v>
      </c>
      <c r="E138" s="136" t="s">
        <v>156</v>
      </c>
      <c r="F138" s="654" t="s">
        <v>157</v>
      </c>
      <c r="G138" s="654"/>
      <c r="H138" s="654"/>
      <c r="I138" s="654"/>
      <c r="J138" s="137" t="s">
        <v>158</v>
      </c>
      <c r="K138" s="138">
        <v>6.2389999999999999</v>
      </c>
      <c r="L138" s="203"/>
      <c r="M138" s="655"/>
      <c r="N138" s="655"/>
      <c r="O138" s="655"/>
      <c r="P138" s="655">
        <f>ROUND(V138*K138,2)</f>
        <v>0</v>
      </c>
      <c r="Q138" s="655"/>
      <c r="R138" s="139"/>
      <c r="T138" s="140" t="s">
        <v>5</v>
      </c>
      <c r="U138" s="42" t="s">
        <v>42</v>
      </c>
      <c r="V138" s="210">
        <f>L138+M138</f>
        <v>0</v>
      </c>
      <c r="W138" s="210">
        <f>ROUND(L138*K138,2)</f>
        <v>0</v>
      </c>
      <c r="X138" s="210">
        <f>ROUND(M138*K138,2)</f>
        <v>0</v>
      </c>
      <c r="Y138" s="141">
        <v>2.3199999999999998</v>
      </c>
      <c r="Z138" s="141">
        <f>Y138*K138</f>
        <v>14.474479999999998</v>
      </c>
      <c r="AA138" s="141">
        <v>0</v>
      </c>
      <c r="AB138" s="141">
        <f>AA138*K138</f>
        <v>0</v>
      </c>
      <c r="AC138" s="141">
        <v>0</v>
      </c>
      <c r="AD138" s="142">
        <f>AC138*K138</f>
        <v>0</v>
      </c>
      <c r="AR138" s="20" t="s">
        <v>159</v>
      </c>
      <c r="AT138" s="20" t="s">
        <v>155</v>
      </c>
      <c r="AU138" s="20" t="s">
        <v>95</v>
      </c>
      <c r="AY138" s="20" t="s">
        <v>153</v>
      </c>
      <c r="BE138" s="143">
        <f>IF(U138="základní",P138,0)</f>
        <v>0</v>
      </c>
      <c r="BF138" s="143">
        <f>IF(U138="snížená",P138,0)</f>
        <v>0</v>
      </c>
      <c r="BG138" s="143">
        <f>IF(U138="zákl. přenesená",P138,0)</f>
        <v>0</v>
      </c>
      <c r="BH138" s="143">
        <f>IF(U138="sníž. přenesená",P138,0)</f>
        <v>0</v>
      </c>
      <c r="BI138" s="143">
        <f>IF(U138="nulová",P138,0)</f>
        <v>0</v>
      </c>
      <c r="BJ138" s="20" t="s">
        <v>84</v>
      </c>
      <c r="BK138" s="143">
        <f>ROUND(V138*K138,2)</f>
        <v>0</v>
      </c>
      <c r="BL138" s="20" t="s">
        <v>159</v>
      </c>
      <c r="BM138" s="20" t="s">
        <v>160</v>
      </c>
    </row>
    <row r="139" spans="2:65" s="10" customFormat="1" ht="22.5" customHeight="1">
      <c r="B139" s="144"/>
      <c r="C139" s="201"/>
      <c r="D139" s="201"/>
      <c r="E139" s="145" t="s">
        <v>5</v>
      </c>
      <c r="F139" s="662" t="s">
        <v>161</v>
      </c>
      <c r="G139" s="663"/>
      <c r="H139" s="663"/>
      <c r="I139" s="663"/>
      <c r="J139" s="201"/>
      <c r="K139" s="146">
        <v>6.2389999999999999</v>
      </c>
      <c r="L139" s="201"/>
      <c r="M139" s="201"/>
      <c r="N139" s="201"/>
      <c r="O139" s="201"/>
      <c r="P139" s="201"/>
      <c r="Q139" s="201"/>
      <c r="R139" s="147"/>
      <c r="T139" s="148"/>
      <c r="U139" s="201"/>
      <c r="V139" s="201"/>
      <c r="W139" s="201"/>
      <c r="X139" s="201"/>
      <c r="Y139" s="201"/>
      <c r="Z139" s="201"/>
      <c r="AA139" s="201"/>
      <c r="AB139" s="201"/>
      <c r="AC139" s="201"/>
      <c r="AD139" s="149"/>
      <c r="AT139" s="150" t="s">
        <v>162</v>
      </c>
      <c r="AU139" s="150" t="s">
        <v>95</v>
      </c>
      <c r="AV139" s="10" t="s">
        <v>95</v>
      </c>
      <c r="AW139" s="10" t="s">
        <v>7</v>
      </c>
      <c r="AX139" s="10" t="s">
        <v>79</v>
      </c>
      <c r="AY139" s="150" t="s">
        <v>153</v>
      </c>
    </row>
    <row r="140" spans="2:65" s="11" customFormat="1" ht="22.5" customHeight="1">
      <c r="B140" s="151"/>
      <c r="C140" s="202"/>
      <c r="D140" s="202"/>
      <c r="E140" s="191" t="s">
        <v>5</v>
      </c>
      <c r="F140" s="660" t="s">
        <v>163</v>
      </c>
      <c r="G140" s="661"/>
      <c r="H140" s="661"/>
      <c r="I140" s="661"/>
      <c r="J140" s="202"/>
      <c r="K140" s="152">
        <v>6.2389999999999999</v>
      </c>
      <c r="L140" s="202"/>
      <c r="M140" s="202"/>
      <c r="N140" s="202"/>
      <c r="O140" s="202"/>
      <c r="P140" s="202"/>
      <c r="Q140" s="202"/>
      <c r="R140" s="153"/>
      <c r="T140" s="154"/>
      <c r="U140" s="202"/>
      <c r="V140" s="202"/>
      <c r="W140" s="202"/>
      <c r="X140" s="202"/>
      <c r="Y140" s="202"/>
      <c r="Z140" s="202"/>
      <c r="AA140" s="202"/>
      <c r="AB140" s="202"/>
      <c r="AC140" s="202"/>
      <c r="AD140" s="155"/>
      <c r="AT140" s="156" t="s">
        <v>162</v>
      </c>
      <c r="AU140" s="156" t="s">
        <v>95</v>
      </c>
      <c r="AV140" s="11" t="s">
        <v>159</v>
      </c>
      <c r="AW140" s="11" t="s">
        <v>7</v>
      </c>
      <c r="AX140" s="11" t="s">
        <v>84</v>
      </c>
      <c r="AY140" s="156" t="s">
        <v>153</v>
      </c>
    </row>
    <row r="141" spans="2:65" s="1" customFormat="1" ht="31.5" customHeight="1">
      <c r="B141" s="134"/>
      <c r="C141" s="135" t="s">
        <v>84</v>
      </c>
      <c r="D141" s="135" t="s">
        <v>155</v>
      </c>
      <c r="E141" s="136" t="s">
        <v>164</v>
      </c>
      <c r="F141" s="654" t="s">
        <v>165</v>
      </c>
      <c r="G141" s="654"/>
      <c r="H141" s="654"/>
      <c r="I141" s="654"/>
      <c r="J141" s="137" t="s">
        <v>158</v>
      </c>
      <c r="K141" s="138">
        <v>107.313</v>
      </c>
      <c r="L141" s="203"/>
      <c r="M141" s="655"/>
      <c r="N141" s="655"/>
      <c r="O141" s="655"/>
      <c r="P141" s="655">
        <f>ROUND(V141*K141,2)</f>
        <v>0</v>
      </c>
      <c r="Q141" s="655"/>
      <c r="R141" s="139"/>
      <c r="T141" s="140" t="s">
        <v>5</v>
      </c>
      <c r="U141" s="42" t="s">
        <v>42</v>
      </c>
      <c r="V141" s="210">
        <f>L141+M141</f>
        <v>0</v>
      </c>
      <c r="W141" s="210">
        <f>ROUND(L141*K141,2)</f>
        <v>0</v>
      </c>
      <c r="X141" s="210">
        <f>ROUND(M141*K141,2)</f>
        <v>0</v>
      </c>
      <c r="Y141" s="141">
        <v>1.43</v>
      </c>
      <c r="Z141" s="141">
        <f>Y141*K141</f>
        <v>153.45759000000001</v>
      </c>
      <c r="AA141" s="141">
        <v>0</v>
      </c>
      <c r="AB141" s="141">
        <f>AA141*K141</f>
        <v>0</v>
      </c>
      <c r="AC141" s="141">
        <v>0</v>
      </c>
      <c r="AD141" s="142">
        <f>AC141*K141</f>
        <v>0</v>
      </c>
      <c r="AR141" s="20" t="s">
        <v>159</v>
      </c>
      <c r="AT141" s="20" t="s">
        <v>155</v>
      </c>
      <c r="AU141" s="20" t="s">
        <v>95</v>
      </c>
      <c r="AY141" s="20" t="s">
        <v>153</v>
      </c>
      <c r="BE141" s="143">
        <f>IF(U141="základní",P141,0)</f>
        <v>0</v>
      </c>
      <c r="BF141" s="143">
        <f>IF(U141="snížená",P141,0)</f>
        <v>0</v>
      </c>
      <c r="BG141" s="143">
        <f>IF(U141="zákl. přenesená",P141,0)</f>
        <v>0</v>
      </c>
      <c r="BH141" s="143">
        <f>IF(U141="sníž. přenesená",P141,0)</f>
        <v>0</v>
      </c>
      <c r="BI141" s="143">
        <f>IF(U141="nulová",P141,0)</f>
        <v>0</v>
      </c>
      <c r="BJ141" s="20" t="s">
        <v>84</v>
      </c>
      <c r="BK141" s="143">
        <f>ROUND(V141*K141,2)</f>
        <v>0</v>
      </c>
      <c r="BL141" s="20" t="s">
        <v>159</v>
      </c>
      <c r="BM141" s="20" t="s">
        <v>166</v>
      </c>
    </row>
    <row r="142" spans="2:65" s="12" customFormat="1" ht="22.5" customHeight="1">
      <c r="B142" s="157"/>
      <c r="C142" s="204"/>
      <c r="D142" s="204"/>
      <c r="E142" s="158" t="s">
        <v>5</v>
      </c>
      <c r="F142" s="656" t="s">
        <v>167</v>
      </c>
      <c r="G142" s="657"/>
      <c r="H142" s="657"/>
      <c r="I142" s="657"/>
      <c r="J142" s="204"/>
      <c r="K142" s="158" t="s">
        <v>5</v>
      </c>
      <c r="L142" s="204"/>
      <c r="M142" s="204"/>
      <c r="N142" s="204"/>
      <c r="O142" s="204"/>
      <c r="P142" s="204"/>
      <c r="Q142" s="204"/>
      <c r="R142" s="159"/>
      <c r="T142" s="160"/>
      <c r="U142" s="204"/>
      <c r="V142" s="204"/>
      <c r="W142" s="204"/>
      <c r="X142" s="204"/>
      <c r="Y142" s="204"/>
      <c r="Z142" s="204"/>
      <c r="AA142" s="204"/>
      <c r="AB142" s="204"/>
      <c r="AC142" s="204"/>
      <c r="AD142" s="161"/>
      <c r="AT142" s="162" t="s">
        <v>162</v>
      </c>
      <c r="AU142" s="162" t="s">
        <v>95</v>
      </c>
      <c r="AV142" s="12" t="s">
        <v>84</v>
      </c>
      <c r="AW142" s="12" t="s">
        <v>7</v>
      </c>
      <c r="AX142" s="12" t="s">
        <v>79</v>
      </c>
      <c r="AY142" s="162" t="s">
        <v>153</v>
      </c>
    </row>
    <row r="143" spans="2:65" s="10" customFormat="1" ht="22.5" customHeight="1">
      <c r="B143" s="144"/>
      <c r="C143" s="201"/>
      <c r="D143" s="201"/>
      <c r="E143" s="145" t="s">
        <v>5</v>
      </c>
      <c r="F143" s="658" t="s">
        <v>168</v>
      </c>
      <c r="G143" s="659"/>
      <c r="H143" s="659"/>
      <c r="I143" s="659"/>
      <c r="J143" s="201"/>
      <c r="K143" s="146">
        <v>102</v>
      </c>
      <c r="L143" s="201"/>
      <c r="M143" s="201"/>
      <c r="N143" s="201"/>
      <c r="O143" s="201"/>
      <c r="P143" s="201"/>
      <c r="Q143" s="201"/>
      <c r="R143" s="147"/>
      <c r="T143" s="148"/>
      <c r="U143" s="201"/>
      <c r="V143" s="201"/>
      <c r="W143" s="201"/>
      <c r="X143" s="201"/>
      <c r="Y143" s="201"/>
      <c r="Z143" s="201"/>
      <c r="AA143" s="201"/>
      <c r="AB143" s="201"/>
      <c r="AC143" s="201"/>
      <c r="AD143" s="149"/>
      <c r="AT143" s="150" t="s">
        <v>162</v>
      </c>
      <c r="AU143" s="150" t="s">
        <v>95</v>
      </c>
      <c r="AV143" s="10" t="s">
        <v>95</v>
      </c>
      <c r="AW143" s="10" t="s">
        <v>7</v>
      </c>
      <c r="AX143" s="10" t="s">
        <v>79</v>
      </c>
      <c r="AY143" s="150" t="s">
        <v>153</v>
      </c>
    </row>
    <row r="144" spans="2:65" s="12" customFormat="1" ht="22.5" customHeight="1">
      <c r="B144" s="157"/>
      <c r="C144" s="204"/>
      <c r="D144" s="204"/>
      <c r="E144" s="158" t="s">
        <v>5</v>
      </c>
      <c r="F144" s="674" t="s">
        <v>169</v>
      </c>
      <c r="G144" s="675"/>
      <c r="H144" s="675"/>
      <c r="I144" s="675"/>
      <c r="J144" s="204"/>
      <c r="K144" s="158" t="s">
        <v>5</v>
      </c>
      <c r="L144" s="204"/>
      <c r="M144" s="204"/>
      <c r="N144" s="204"/>
      <c r="O144" s="204"/>
      <c r="P144" s="204"/>
      <c r="Q144" s="204"/>
      <c r="R144" s="159"/>
      <c r="T144" s="160"/>
      <c r="U144" s="204"/>
      <c r="V144" s="204"/>
      <c r="W144" s="204"/>
      <c r="X144" s="204"/>
      <c r="Y144" s="204"/>
      <c r="Z144" s="204"/>
      <c r="AA144" s="204"/>
      <c r="AB144" s="204"/>
      <c r="AC144" s="204"/>
      <c r="AD144" s="161"/>
      <c r="AT144" s="162" t="s">
        <v>162</v>
      </c>
      <c r="AU144" s="162" t="s">
        <v>95</v>
      </c>
      <c r="AV144" s="12" t="s">
        <v>84</v>
      </c>
      <c r="AW144" s="12" t="s">
        <v>7</v>
      </c>
      <c r="AX144" s="12" t="s">
        <v>79</v>
      </c>
      <c r="AY144" s="162" t="s">
        <v>153</v>
      </c>
    </row>
    <row r="145" spans="2:65" s="10" customFormat="1" ht="22.5" customHeight="1">
      <c r="B145" s="144"/>
      <c r="C145" s="201"/>
      <c r="D145" s="201"/>
      <c r="E145" s="145" t="s">
        <v>5</v>
      </c>
      <c r="F145" s="658" t="s">
        <v>170</v>
      </c>
      <c r="G145" s="659"/>
      <c r="H145" s="659"/>
      <c r="I145" s="659"/>
      <c r="J145" s="201"/>
      <c r="K145" s="146">
        <v>5.3129999999999997</v>
      </c>
      <c r="L145" s="201"/>
      <c r="M145" s="201"/>
      <c r="N145" s="201"/>
      <c r="O145" s="201"/>
      <c r="P145" s="201"/>
      <c r="Q145" s="201"/>
      <c r="R145" s="147"/>
      <c r="T145" s="148"/>
      <c r="U145" s="201"/>
      <c r="V145" s="201"/>
      <c r="W145" s="201"/>
      <c r="X145" s="201"/>
      <c r="Y145" s="201"/>
      <c r="Z145" s="201"/>
      <c r="AA145" s="201"/>
      <c r="AB145" s="201"/>
      <c r="AC145" s="201"/>
      <c r="AD145" s="149"/>
      <c r="AT145" s="150" t="s">
        <v>162</v>
      </c>
      <c r="AU145" s="150" t="s">
        <v>95</v>
      </c>
      <c r="AV145" s="10" t="s">
        <v>95</v>
      </c>
      <c r="AW145" s="10" t="s">
        <v>7</v>
      </c>
      <c r="AX145" s="10" t="s">
        <v>79</v>
      </c>
      <c r="AY145" s="150" t="s">
        <v>153</v>
      </c>
    </row>
    <row r="146" spans="2:65" s="11" customFormat="1" ht="22.5" customHeight="1">
      <c r="B146" s="151"/>
      <c r="C146" s="202"/>
      <c r="D146" s="202"/>
      <c r="E146" s="191" t="s">
        <v>5</v>
      </c>
      <c r="F146" s="660" t="s">
        <v>163</v>
      </c>
      <c r="G146" s="661"/>
      <c r="H146" s="661"/>
      <c r="I146" s="661"/>
      <c r="J146" s="202"/>
      <c r="K146" s="152">
        <v>107.313</v>
      </c>
      <c r="L146" s="202"/>
      <c r="M146" s="202"/>
      <c r="N146" s="202"/>
      <c r="O146" s="202"/>
      <c r="P146" s="202"/>
      <c r="Q146" s="202"/>
      <c r="R146" s="153"/>
      <c r="T146" s="154"/>
      <c r="U146" s="202"/>
      <c r="V146" s="202"/>
      <c r="W146" s="202"/>
      <c r="X146" s="202"/>
      <c r="Y146" s="202"/>
      <c r="Z146" s="202"/>
      <c r="AA146" s="202"/>
      <c r="AB146" s="202"/>
      <c r="AC146" s="202"/>
      <c r="AD146" s="155"/>
      <c r="AT146" s="156" t="s">
        <v>162</v>
      </c>
      <c r="AU146" s="156" t="s">
        <v>95</v>
      </c>
      <c r="AV146" s="11" t="s">
        <v>159</v>
      </c>
      <c r="AW146" s="11" t="s">
        <v>7</v>
      </c>
      <c r="AX146" s="11" t="s">
        <v>84</v>
      </c>
      <c r="AY146" s="156" t="s">
        <v>153</v>
      </c>
    </row>
    <row r="147" spans="2:65" s="1" customFormat="1" ht="22.5" customHeight="1">
      <c r="B147" s="134"/>
      <c r="C147" s="135" t="s">
        <v>171</v>
      </c>
      <c r="D147" s="135" t="s">
        <v>155</v>
      </c>
      <c r="E147" s="136" t="s">
        <v>172</v>
      </c>
      <c r="F147" s="654" t="s">
        <v>173</v>
      </c>
      <c r="G147" s="654"/>
      <c r="H147" s="654"/>
      <c r="I147" s="654"/>
      <c r="J147" s="137" t="s">
        <v>158</v>
      </c>
      <c r="K147" s="138">
        <v>8.5530000000000008</v>
      </c>
      <c r="L147" s="203"/>
      <c r="M147" s="655"/>
      <c r="N147" s="655"/>
      <c r="O147" s="655"/>
      <c r="P147" s="655">
        <f>ROUND(V147*K147,2)</f>
        <v>0</v>
      </c>
      <c r="Q147" s="655"/>
      <c r="R147" s="139"/>
      <c r="T147" s="140" t="s">
        <v>5</v>
      </c>
      <c r="U147" s="42" t="s">
        <v>42</v>
      </c>
      <c r="V147" s="210">
        <f>L147+M147</f>
        <v>0</v>
      </c>
      <c r="W147" s="210">
        <f>ROUND(L147*K147,2)</f>
        <v>0</v>
      </c>
      <c r="X147" s="210">
        <f>ROUND(M147*K147,2)</f>
        <v>0</v>
      </c>
      <c r="Y147" s="141">
        <v>2.94</v>
      </c>
      <c r="Z147" s="141">
        <f>Y147*K147</f>
        <v>25.145820000000001</v>
      </c>
      <c r="AA147" s="141">
        <v>0</v>
      </c>
      <c r="AB147" s="141">
        <f>AA147*K147</f>
        <v>0</v>
      </c>
      <c r="AC147" s="141">
        <v>0</v>
      </c>
      <c r="AD147" s="142">
        <f>AC147*K147</f>
        <v>0</v>
      </c>
      <c r="AR147" s="20" t="s">
        <v>159</v>
      </c>
      <c r="AT147" s="20" t="s">
        <v>155</v>
      </c>
      <c r="AU147" s="20" t="s">
        <v>95</v>
      </c>
      <c r="AY147" s="20" t="s">
        <v>153</v>
      </c>
      <c r="BE147" s="143">
        <f>IF(U147="základní",P147,0)</f>
        <v>0</v>
      </c>
      <c r="BF147" s="143">
        <f>IF(U147="snížená",P147,0)</f>
        <v>0</v>
      </c>
      <c r="BG147" s="143">
        <f>IF(U147="zákl. přenesená",P147,0)</f>
        <v>0</v>
      </c>
      <c r="BH147" s="143">
        <f>IF(U147="sníž. přenesená",P147,0)</f>
        <v>0</v>
      </c>
      <c r="BI147" s="143">
        <f>IF(U147="nulová",P147,0)</f>
        <v>0</v>
      </c>
      <c r="BJ147" s="20" t="s">
        <v>84</v>
      </c>
      <c r="BK147" s="143">
        <f>ROUND(V147*K147,2)</f>
        <v>0</v>
      </c>
      <c r="BL147" s="20" t="s">
        <v>159</v>
      </c>
      <c r="BM147" s="20" t="s">
        <v>174</v>
      </c>
    </row>
    <row r="148" spans="2:65" s="12" customFormat="1" ht="22.5" customHeight="1">
      <c r="B148" s="157"/>
      <c r="C148" s="204"/>
      <c r="D148" s="204"/>
      <c r="E148" s="158" t="s">
        <v>5</v>
      </c>
      <c r="F148" s="656" t="s">
        <v>175</v>
      </c>
      <c r="G148" s="657"/>
      <c r="H148" s="657"/>
      <c r="I148" s="657"/>
      <c r="J148" s="204"/>
      <c r="K148" s="158" t="s">
        <v>5</v>
      </c>
      <c r="L148" s="204"/>
      <c r="M148" s="204"/>
      <c r="N148" s="204"/>
      <c r="O148" s="204"/>
      <c r="P148" s="204"/>
      <c r="Q148" s="204"/>
      <c r="R148" s="159"/>
      <c r="T148" s="160"/>
      <c r="U148" s="204"/>
      <c r="V148" s="204"/>
      <c r="W148" s="204"/>
      <c r="X148" s="204"/>
      <c r="Y148" s="204"/>
      <c r="Z148" s="204"/>
      <c r="AA148" s="204"/>
      <c r="AB148" s="204"/>
      <c r="AC148" s="204"/>
      <c r="AD148" s="161"/>
      <c r="AT148" s="162" t="s">
        <v>162</v>
      </c>
      <c r="AU148" s="162" t="s">
        <v>95</v>
      </c>
      <c r="AV148" s="12" t="s">
        <v>84</v>
      </c>
      <c r="AW148" s="12" t="s">
        <v>7</v>
      </c>
      <c r="AX148" s="12" t="s">
        <v>79</v>
      </c>
      <c r="AY148" s="162" t="s">
        <v>153</v>
      </c>
    </row>
    <row r="149" spans="2:65" s="10" customFormat="1" ht="22.5" customHeight="1">
      <c r="B149" s="144"/>
      <c r="C149" s="201"/>
      <c r="D149" s="201"/>
      <c r="E149" s="145" t="s">
        <v>5</v>
      </c>
      <c r="F149" s="658" t="s">
        <v>176</v>
      </c>
      <c r="G149" s="659"/>
      <c r="H149" s="659"/>
      <c r="I149" s="659"/>
      <c r="J149" s="201"/>
      <c r="K149" s="146">
        <v>4.5750000000000002</v>
      </c>
      <c r="L149" s="201"/>
      <c r="M149" s="201"/>
      <c r="N149" s="201"/>
      <c r="O149" s="201"/>
      <c r="P149" s="201"/>
      <c r="Q149" s="201"/>
      <c r="R149" s="147"/>
      <c r="T149" s="148"/>
      <c r="U149" s="201"/>
      <c r="V149" s="201"/>
      <c r="W149" s="201"/>
      <c r="X149" s="201"/>
      <c r="Y149" s="201"/>
      <c r="Z149" s="201"/>
      <c r="AA149" s="201"/>
      <c r="AB149" s="201"/>
      <c r="AC149" s="201"/>
      <c r="AD149" s="149"/>
      <c r="AT149" s="150" t="s">
        <v>162</v>
      </c>
      <c r="AU149" s="150" t="s">
        <v>95</v>
      </c>
      <c r="AV149" s="10" t="s">
        <v>95</v>
      </c>
      <c r="AW149" s="10" t="s">
        <v>7</v>
      </c>
      <c r="AX149" s="10" t="s">
        <v>79</v>
      </c>
      <c r="AY149" s="150" t="s">
        <v>153</v>
      </c>
    </row>
    <row r="150" spans="2:65" s="10" customFormat="1" ht="22.5" customHeight="1">
      <c r="B150" s="144"/>
      <c r="C150" s="201"/>
      <c r="D150" s="201"/>
      <c r="E150" s="145" t="s">
        <v>5</v>
      </c>
      <c r="F150" s="658" t="s">
        <v>177</v>
      </c>
      <c r="G150" s="659"/>
      <c r="H150" s="659"/>
      <c r="I150" s="659"/>
      <c r="J150" s="201"/>
      <c r="K150" s="146">
        <v>2.202</v>
      </c>
      <c r="L150" s="201"/>
      <c r="M150" s="201"/>
      <c r="N150" s="201"/>
      <c r="O150" s="201"/>
      <c r="P150" s="201"/>
      <c r="Q150" s="201"/>
      <c r="R150" s="147"/>
      <c r="T150" s="148"/>
      <c r="U150" s="201"/>
      <c r="V150" s="201"/>
      <c r="W150" s="201"/>
      <c r="X150" s="201"/>
      <c r="Y150" s="201"/>
      <c r="Z150" s="201"/>
      <c r="AA150" s="201"/>
      <c r="AB150" s="201"/>
      <c r="AC150" s="201"/>
      <c r="AD150" s="149"/>
      <c r="AT150" s="150" t="s">
        <v>162</v>
      </c>
      <c r="AU150" s="150" t="s">
        <v>95</v>
      </c>
      <c r="AV150" s="10" t="s">
        <v>95</v>
      </c>
      <c r="AW150" s="10" t="s">
        <v>7</v>
      </c>
      <c r="AX150" s="10" t="s">
        <v>79</v>
      </c>
      <c r="AY150" s="150" t="s">
        <v>153</v>
      </c>
    </row>
    <row r="151" spans="2:65" s="10" customFormat="1" ht="22.5" customHeight="1">
      <c r="B151" s="144"/>
      <c r="C151" s="201"/>
      <c r="D151" s="201"/>
      <c r="E151" s="145" t="s">
        <v>5</v>
      </c>
      <c r="F151" s="658" t="s">
        <v>178</v>
      </c>
      <c r="G151" s="659"/>
      <c r="H151" s="659"/>
      <c r="I151" s="659"/>
      <c r="J151" s="201"/>
      <c r="K151" s="146">
        <v>1.5840000000000001</v>
      </c>
      <c r="L151" s="201"/>
      <c r="M151" s="201"/>
      <c r="N151" s="201"/>
      <c r="O151" s="201"/>
      <c r="P151" s="201"/>
      <c r="Q151" s="201"/>
      <c r="R151" s="147"/>
      <c r="T151" s="148"/>
      <c r="U151" s="201"/>
      <c r="V151" s="201"/>
      <c r="W151" s="201"/>
      <c r="X151" s="201"/>
      <c r="Y151" s="201"/>
      <c r="Z151" s="201"/>
      <c r="AA151" s="201"/>
      <c r="AB151" s="201"/>
      <c r="AC151" s="201"/>
      <c r="AD151" s="149"/>
      <c r="AT151" s="150" t="s">
        <v>162</v>
      </c>
      <c r="AU151" s="150" t="s">
        <v>95</v>
      </c>
      <c r="AV151" s="10" t="s">
        <v>95</v>
      </c>
      <c r="AW151" s="10" t="s">
        <v>7</v>
      </c>
      <c r="AX151" s="10" t="s">
        <v>79</v>
      </c>
      <c r="AY151" s="150" t="s">
        <v>153</v>
      </c>
    </row>
    <row r="152" spans="2:65" s="10" customFormat="1" ht="22.5" customHeight="1">
      <c r="B152" s="144"/>
      <c r="C152" s="201"/>
      <c r="D152" s="201"/>
      <c r="E152" s="145" t="s">
        <v>5</v>
      </c>
      <c r="F152" s="658" t="s">
        <v>179</v>
      </c>
      <c r="G152" s="659"/>
      <c r="H152" s="659"/>
      <c r="I152" s="659"/>
      <c r="J152" s="201"/>
      <c r="K152" s="146">
        <v>0.192</v>
      </c>
      <c r="L152" s="201"/>
      <c r="M152" s="201"/>
      <c r="N152" s="201"/>
      <c r="O152" s="201"/>
      <c r="P152" s="201"/>
      <c r="Q152" s="201"/>
      <c r="R152" s="147"/>
      <c r="T152" s="148"/>
      <c r="U152" s="201"/>
      <c r="V152" s="201"/>
      <c r="W152" s="201"/>
      <c r="X152" s="201"/>
      <c r="Y152" s="201"/>
      <c r="Z152" s="201"/>
      <c r="AA152" s="201"/>
      <c r="AB152" s="201"/>
      <c r="AC152" s="201"/>
      <c r="AD152" s="149"/>
      <c r="AT152" s="150" t="s">
        <v>162</v>
      </c>
      <c r="AU152" s="150" t="s">
        <v>95</v>
      </c>
      <c r="AV152" s="10" t="s">
        <v>95</v>
      </c>
      <c r="AW152" s="10" t="s">
        <v>7</v>
      </c>
      <c r="AX152" s="10" t="s">
        <v>79</v>
      </c>
      <c r="AY152" s="150" t="s">
        <v>153</v>
      </c>
    </row>
    <row r="153" spans="2:65" s="11" customFormat="1" ht="22.5" customHeight="1">
      <c r="B153" s="151"/>
      <c r="C153" s="202"/>
      <c r="D153" s="202"/>
      <c r="E153" s="191" t="s">
        <v>5</v>
      </c>
      <c r="F153" s="660" t="s">
        <v>163</v>
      </c>
      <c r="G153" s="661"/>
      <c r="H153" s="661"/>
      <c r="I153" s="661"/>
      <c r="J153" s="202"/>
      <c r="K153" s="152">
        <v>8.5530000000000008</v>
      </c>
      <c r="L153" s="202"/>
      <c r="M153" s="202"/>
      <c r="N153" s="202"/>
      <c r="O153" s="202"/>
      <c r="P153" s="202"/>
      <c r="Q153" s="202"/>
      <c r="R153" s="153"/>
      <c r="T153" s="154"/>
      <c r="U153" s="202"/>
      <c r="V153" s="202"/>
      <c r="W153" s="202"/>
      <c r="X153" s="202"/>
      <c r="Y153" s="202"/>
      <c r="Z153" s="202"/>
      <c r="AA153" s="202"/>
      <c r="AB153" s="202"/>
      <c r="AC153" s="202"/>
      <c r="AD153" s="155"/>
      <c r="AT153" s="156" t="s">
        <v>162</v>
      </c>
      <c r="AU153" s="156" t="s">
        <v>95</v>
      </c>
      <c r="AV153" s="11" t="s">
        <v>159</v>
      </c>
      <c r="AW153" s="11" t="s">
        <v>7</v>
      </c>
      <c r="AX153" s="11" t="s">
        <v>84</v>
      </c>
      <c r="AY153" s="156" t="s">
        <v>153</v>
      </c>
    </row>
    <row r="154" spans="2:65" s="1" customFormat="1" ht="31.5" customHeight="1">
      <c r="B154" s="134"/>
      <c r="C154" s="135" t="s">
        <v>180</v>
      </c>
      <c r="D154" s="135" t="s">
        <v>155</v>
      </c>
      <c r="E154" s="136" t="s">
        <v>181</v>
      </c>
      <c r="F154" s="654" t="s">
        <v>182</v>
      </c>
      <c r="G154" s="654"/>
      <c r="H154" s="654"/>
      <c r="I154" s="654"/>
      <c r="J154" s="137" t="s">
        <v>158</v>
      </c>
      <c r="K154" s="138">
        <v>12.864000000000001</v>
      </c>
      <c r="L154" s="203"/>
      <c r="M154" s="655"/>
      <c r="N154" s="655"/>
      <c r="O154" s="655"/>
      <c r="P154" s="655">
        <f>ROUND(V154*K154,2)</f>
        <v>0</v>
      </c>
      <c r="Q154" s="655"/>
      <c r="R154" s="139"/>
      <c r="T154" s="140" t="s">
        <v>5</v>
      </c>
      <c r="U154" s="42" t="s">
        <v>42</v>
      </c>
      <c r="V154" s="210">
        <f>L154+M154</f>
        <v>0</v>
      </c>
      <c r="W154" s="210">
        <f>ROUND(L154*K154,2)</f>
        <v>0</v>
      </c>
      <c r="X154" s="210">
        <f>ROUND(M154*K154,2)</f>
        <v>0</v>
      </c>
      <c r="Y154" s="141">
        <v>3.14</v>
      </c>
      <c r="Z154" s="141">
        <f>Y154*K154</f>
        <v>40.392960000000002</v>
      </c>
      <c r="AA154" s="141">
        <v>0</v>
      </c>
      <c r="AB154" s="141">
        <f>AA154*K154</f>
        <v>0</v>
      </c>
      <c r="AC154" s="141">
        <v>0</v>
      </c>
      <c r="AD154" s="142">
        <f>AC154*K154</f>
        <v>0</v>
      </c>
      <c r="AR154" s="20" t="s">
        <v>159</v>
      </c>
      <c r="AT154" s="20" t="s">
        <v>155</v>
      </c>
      <c r="AU154" s="20" t="s">
        <v>95</v>
      </c>
      <c r="AY154" s="20" t="s">
        <v>153</v>
      </c>
      <c r="BE154" s="143">
        <f>IF(U154="základní",P154,0)</f>
        <v>0</v>
      </c>
      <c r="BF154" s="143">
        <f>IF(U154="snížená",P154,0)</f>
        <v>0</v>
      </c>
      <c r="BG154" s="143">
        <f>IF(U154="zákl. přenesená",P154,0)</f>
        <v>0</v>
      </c>
      <c r="BH154" s="143">
        <f>IF(U154="sníž. přenesená",P154,0)</f>
        <v>0</v>
      </c>
      <c r="BI154" s="143">
        <f>IF(U154="nulová",P154,0)</f>
        <v>0</v>
      </c>
      <c r="BJ154" s="20" t="s">
        <v>84</v>
      </c>
      <c r="BK154" s="143">
        <f>ROUND(V154*K154,2)</f>
        <v>0</v>
      </c>
      <c r="BL154" s="20" t="s">
        <v>159</v>
      </c>
      <c r="BM154" s="20" t="s">
        <v>183</v>
      </c>
    </row>
    <row r="155" spans="2:65" s="10" customFormat="1" ht="22.5" customHeight="1">
      <c r="B155" s="144"/>
      <c r="C155" s="201"/>
      <c r="D155" s="201"/>
      <c r="E155" s="145" t="s">
        <v>5</v>
      </c>
      <c r="F155" s="662" t="s">
        <v>184</v>
      </c>
      <c r="G155" s="663"/>
      <c r="H155" s="663"/>
      <c r="I155" s="663"/>
      <c r="J155" s="201"/>
      <c r="K155" s="146">
        <v>6.3360000000000003</v>
      </c>
      <c r="L155" s="201"/>
      <c r="M155" s="201"/>
      <c r="N155" s="201"/>
      <c r="O155" s="201"/>
      <c r="P155" s="201"/>
      <c r="Q155" s="201"/>
      <c r="R155" s="147"/>
      <c r="T155" s="148"/>
      <c r="U155" s="201"/>
      <c r="V155" s="201"/>
      <c r="W155" s="201"/>
      <c r="X155" s="201"/>
      <c r="Y155" s="201"/>
      <c r="Z155" s="201"/>
      <c r="AA155" s="201"/>
      <c r="AB155" s="201"/>
      <c r="AC155" s="201"/>
      <c r="AD155" s="149"/>
      <c r="AT155" s="150" t="s">
        <v>162</v>
      </c>
      <c r="AU155" s="150" t="s">
        <v>95</v>
      </c>
      <c r="AV155" s="10" t="s">
        <v>95</v>
      </c>
      <c r="AW155" s="10" t="s">
        <v>7</v>
      </c>
      <c r="AX155" s="10" t="s">
        <v>79</v>
      </c>
      <c r="AY155" s="150" t="s">
        <v>153</v>
      </c>
    </row>
    <row r="156" spans="2:65" s="10" customFormat="1" ht="22.5" customHeight="1">
      <c r="B156" s="144"/>
      <c r="C156" s="201"/>
      <c r="D156" s="201"/>
      <c r="E156" s="145" t="s">
        <v>5</v>
      </c>
      <c r="F156" s="658" t="s">
        <v>185</v>
      </c>
      <c r="G156" s="659"/>
      <c r="H156" s="659"/>
      <c r="I156" s="659"/>
      <c r="J156" s="201"/>
      <c r="K156" s="146">
        <v>6.5279999999999996</v>
      </c>
      <c r="L156" s="201"/>
      <c r="M156" s="201"/>
      <c r="N156" s="201"/>
      <c r="O156" s="201"/>
      <c r="P156" s="201"/>
      <c r="Q156" s="201"/>
      <c r="R156" s="147"/>
      <c r="T156" s="148"/>
      <c r="U156" s="201"/>
      <c r="V156" s="201"/>
      <c r="W156" s="201"/>
      <c r="X156" s="201"/>
      <c r="Y156" s="201"/>
      <c r="Z156" s="201"/>
      <c r="AA156" s="201"/>
      <c r="AB156" s="201"/>
      <c r="AC156" s="201"/>
      <c r="AD156" s="149"/>
      <c r="AT156" s="150" t="s">
        <v>162</v>
      </c>
      <c r="AU156" s="150" t="s">
        <v>95</v>
      </c>
      <c r="AV156" s="10" t="s">
        <v>95</v>
      </c>
      <c r="AW156" s="10" t="s">
        <v>7</v>
      </c>
      <c r="AX156" s="10" t="s">
        <v>79</v>
      </c>
      <c r="AY156" s="150" t="s">
        <v>153</v>
      </c>
    </row>
    <row r="157" spans="2:65" s="11" customFormat="1" ht="22.5" customHeight="1">
      <c r="B157" s="151"/>
      <c r="C157" s="202"/>
      <c r="D157" s="202"/>
      <c r="E157" s="191" t="s">
        <v>5</v>
      </c>
      <c r="F157" s="660" t="s">
        <v>163</v>
      </c>
      <c r="G157" s="661"/>
      <c r="H157" s="661"/>
      <c r="I157" s="661"/>
      <c r="J157" s="202"/>
      <c r="K157" s="152">
        <v>12.864000000000001</v>
      </c>
      <c r="L157" s="202"/>
      <c r="M157" s="202"/>
      <c r="N157" s="202"/>
      <c r="O157" s="202"/>
      <c r="P157" s="202"/>
      <c r="Q157" s="202"/>
      <c r="R157" s="153"/>
      <c r="T157" s="154"/>
      <c r="U157" s="202"/>
      <c r="V157" s="202"/>
      <c r="W157" s="202"/>
      <c r="X157" s="202"/>
      <c r="Y157" s="202"/>
      <c r="Z157" s="202"/>
      <c r="AA157" s="202"/>
      <c r="AB157" s="202"/>
      <c r="AC157" s="202"/>
      <c r="AD157" s="155"/>
      <c r="AT157" s="156" t="s">
        <v>162</v>
      </c>
      <c r="AU157" s="156" t="s">
        <v>95</v>
      </c>
      <c r="AV157" s="11" t="s">
        <v>159</v>
      </c>
      <c r="AW157" s="11" t="s">
        <v>7</v>
      </c>
      <c r="AX157" s="11" t="s">
        <v>84</v>
      </c>
      <c r="AY157" s="156" t="s">
        <v>153</v>
      </c>
    </row>
    <row r="158" spans="2:65" s="1" customFormat="1" ht="31.5" customHeight="1">
      <c r="B158" s="134"/>
      <c r="C158" s="135" t="s">
        <v>186</v>
      </c>
      <c r="D158" s="135" t="s">
        <v>155</v>
      </c>
      <c r="E158" s="136" t="s">
        <v>187</v>
      </c>
      <c r="F158" s="654" t="s">
        <v>188</v>
      </c>
      <c r="G158" s="654"/>
      <c r="H158" s="654"/>
      <c r="I158" s="654"/>
      <c r="J158" s="137" t="s">
        <v>158</v>
      </c>
      <c r="K158" s="138">
        <v>134.96899999999999</v>
      </c>
      <c r="L158" s="203"/>
      <c r="M158" s="655"/>
      <c r="N158" s="655"/>
      <c r="O158" s="655"/>
      <c r="P158" s="655">
        <f>ROUND(V158*K158,2)</f>
        <v>0</v>
      </c>
      <c r="Q158" s="655"/>
      <c r="R158" s="139"/>
      <c r="T158" s="140" t="s">
        <v>5</v>
      </c>
      <c r="U158" s="42" t="s">
        <v>42</v>
      </c>
      <c r="V158" s="210">
        <f>L158+M158</f>
        <v>0</v>
      </c>
      <c r="W158" s="210">
        <f>ROUND(L158*K158,2)</f>
        <v>0</v>
      </c>
      <c r="X158" s="210">
        <f>ROUND(M158*K158,2)</f>
        <v>0</v>
      </c>
      <c r="Y158" s="141">
        <v>8.3000000000000004E-2</v>
      </c>
      <c r="Z158" s="141">
        <f>Y158*K158</f>
        <v>11.202427</v>
      </c>
      <c r="AA158" s="141">
        <v>0</v>
      </c>
      <c r="AB158" s="141">
        <f>AA158*K158</f>
        <v>0</v>
      </c>
      <c r="AC158" s="141">
        <v>0</v>
      </c>
      <c r="AD158" s="142">
        <f>AC158*K158</f>
        <v>0</v>
      </c>
      <c r="AR158" s="20" t="s">
        <v>159</v>
      </c>
      <c r="AT158" s="20" t="s">
        <v>155</v>
      </c>
      <c r="AU158" s="20" t="s">
        <v>95</v>
      </c>
      <c r="AY158" s="20" t="s">
        <v>153</v>
      </c>
      <c r="BE158" s="143">
        <f>IF(U158="základní",P158,0)</f>
        <v>0</v>
      </c>
      <c r="BF158" s="143">
        <f>IF(U158="snížená",P158,0)</f>
        <v>0</v>
      </c>
      <c r="BG158" s="143">
        <f>IF(U158="zákl. přenesená",P158,0)</f>
        <v>0</v>
      </c>
      <c r="BH158" s="143">
        <f>IF(U158="sníž. přenesená",P158,0)</f>
        <v>0</v>
      </c>
      <c r="BI158" s="143">
        <f>IF(U158="nulová",P158,0)</f>
        <v>0</v>
      </c>
      <c r="BJ158" s="20" t="s">
        <v>84</v>
      </c>
      <c r="BK158" s="143">
        <f>ROUND(V158*K158,2)</f>
        <v>0</v>
      </c>
      <c r="BL158" s="20" t="s">
        <v>159</v>
      </c>
      <c r="BM158" s="20" t="s">
        <v>189</v>
      </c>
    </row>
    <row r="159" spans="2:65" s="10" customFormat="1" ht="22.5" customHeight="1">
      <c r="B159" s="144"/>
      <c r="C159" s="201"/>
      <c r="D159" s="201"/>
      <c r="E159" s="145" t="s">
        <v>5</v>
      </c>
      <c r="F159" s="662" t="s">
        <v>190</v>
      </c>
      <c r="G159" s="663"/>
      <c r="H159" s="663"/>
      <c r="I159" s="663"/>
      <c r="J159" s="201"/>
      <c r="K159" s="146">
        <v>134.96899999999999</v>
      </c>
      <c r="L159" s="201"/>
      <c r="M159" s="201"/>
      <c r="N159" s="201"/>
      <c r="O159" s="201"/>
      <c r="P159" s="201"/>
      <c r="Q159" s="201"/>
      <c r="R159" s="147"/>
      <c r="T159" s="148"/>
      <c r="U159" s="201"/>
      <c r="V159" s="201"/>
      <c r="W159" s="201"/>
      <c r="X159" s="201"/>
      <c r="Y159" s="201"/>
      <c r="Z159" s="201"/>
      <c r="AA159" s="201"/>
      <c r="AB159" s="201"/>
      <c r="AC159" s="201"/>
      <c r="AD159" s="149"/>
      <c r="AT159" s="150" t="s">
        <v>162</v>
      </c>
      <c r="AU159" s="150" t="s">
        <v>95</v>
      </c>
      <c r="AV159" s="10" t="s">
        <v>95</v>
      </c>
      <c r="AW159" s="10" t="s">
        <v>7</v>
      </c>
      <c r="AX159" s="10" t="s">
        <v>79</v>
      </c>
      <c r="AY159" s="150" t="s">
        <v>153</v>
      </c>
    </row>
    <row r="160" spans="2:65" s="11" customFormat="1" ht="22.5" customHeight="1">
      <c r="B160" s="151"/>
      <c r="C160" s="202"/>
      <c r="D160" s="202"/>
      <c r="E160" s="191" t="s">
        <v>5</v>
      </c>
      <c r="F160" s="660" t="s">
        <v>163</v>
      </c>
      <c r="G160" s="661"/>
      <c r="H160" s="661"/>
      <c r="I160" s="661"/>
      <c r="J160" s="202"/>
      <c r="K160" s="152">
        <v>134.96899999999999</v>
      </c>
      <c r="L160" s="202"/>
      <c r="M160" s="202"/>
      <c r="N160" s="202"/>
      <c r="O160" s="202"/>
      <c r="P160" s="202"/>
      <c r="Q160" s="202"/>
      <c r="R160" s="153"/>
      <c r="T160" s="154"/>
      <c r="U160" s="202"/>
      <c r="V160" s="202"/>
      <c r="W160" s="202"/>
      <c r="X160" s="202"/>
      <c r="Y160" s="202"/>
      <c r="Z160" s="202"/>
      <c r="AA160" s="202"/>
      <c r="AB160" s="202"/>
      <c r="AC160" s="202"/>
      <c r="AD160" s="155"/>
      <c r="AT160" s="156" t="s">
        <v>162</v>
      </c>
      <c r="AU160" s="156" t="s">
        <v>95</v>
      </c>
      <c r="AV160" s="11" t="s">
        <v>159</v>
      </c>
      <c r="AW160" s="11" t="s">
        <v>7</v>
      </c>
      <c r="AX160" s="11" t="s">
        <v>84</v>
      </c>
      <c r="AY160" s="156" t="s">
        <v>153</v>
      </c>
    </row>
    <row r="161" spans="2:65" s="1" customFormat="1" ht="22.5" customHeight="1">
      <c r="B161" s="134"/>
      <c r="C161" s="135" t="s">
        <v>191</v>
      </c>
      <c r="D161" s="135" t="s">
        <v>155</v>
      </c>
      <c r="E161" s="136" t="s">
        <v>192</v>
      </c>
      <c r="F161" s="654" t="s">
        <v>193</v>
      </c>
      <c r="G161" s="654"/>
      <c r="H161" s="654"/>
      <c r="I161" s="654"/>
      <c r="J161" s="137" t="s">
        <v>158</v>
      </c>
      <c r="K161" s="138">
        <v>134.96899999999999</v>
      </c>
      <c r="L161" s="203"/>
      <c r="M161" s="655"/>
      <c r="N161" s="655"/>
      <c r="O161" s="655"/>
      <c r="P161" s="655">
        <f>ROUND(V161*K161,2)</f>
        <v>0</v>
      </c>
      <c r="Q161" s="655"/>
      <c r="R161" s="139"/>
      <c r="T161" s="140" t="s">
        <v>5</v>
      </c>
      <c r="U161" s="42" t="s">
        <v>42</v>
      </c>
      <c r="V161" s="210">
        <f>L161+M161</f>
        <v>0</v>
      </c>
      <c r="W161" s="210">
        <f>ROUND(L161*K161,2)</f>
        <v>0</v>
      </c>
      <c r="X161" s="210">
        <f>ROUND(M161*K161,2)</f>
        <v>0</v>
      </c>
      <c r="Y161" s="141">
        <v>8.9999999999999993E-3</v>
      </c>
      <c r="Z161" s="141">
        <f>Y161*K161</f>
        <v>1.2147209999999999</v>
      </c>
      <c r="AA161" s="141">
        <v>0</v>
      </c>
      <c r="AB161" s="141">
        <f>AA161*K161</f>
        <v>0</v>
      </c>
      <c r="AC161" s="141">
        <v>0</v>
      </c>
      <c r="AD161" s="142">
        <f>AC161*K161</f>
        <v>0</v>
      </c>
      <c r="AR161" s="20" t="s">
        <v>159</v>
      </c>
      <c r="AT161" s="20" t="s">
        <v>155</v>
      </c>
      <c r="AU161" s="20" t="s">
        <v>95</v>
      </c>
      <c r="AY161" s="20" t="s">
        <v>153</v>
      </c>
      <c r="BE161" s="143">
        <f>IF(U161="základní",P161,0)</f>
        <v>0</v>
      </c>
      <c r="BF161" s="143">
        <f>IF(U161="snížená",P161,0)</f>
        <v>0</v>
      </c>
      <c r="BG161" s="143">
        <f>IF(U161="zákl. přenesená",P161,0)</f>
        <v>0</v>
      </c>
      <c r="BH161" s="143">
        <f>IF(U161="sníž. přenesená",P161,0)</f>
        <v>0</v>
      </c>
      <c r="BI161" s="143">
        <f>IF(U161="nulová",P161,0)</f>
        <v>0</v>
      </c>
      <c r="BJ161" s="20" t="s">
        <v>84</v>
      </c>
      <c r="BK161" s="143">
        <f>ROUND(V161*K161,2)</f>
        <v>0</v>
      </c>
      <c r="BL161" s="20" t="s">
        <v>159</v>
      </c>
      <c r="BM161" s="20" t="s">
        <v>194</v>
      </c>
    </row>
    <row r="162" spans="2:65" s="10" customFormat="1" ht="22.5" customHeight="1">
      <c r="B162" s="144"/>
      <c r="C162" s="201"/>
      <c r="D162" s="201"/>
      <c r="E162" s="145" t="s">
        <v>5</v>
      </c>
      <c r="F162" s="662" t="s">
        <v>190</v>
      </c>
      <c r="G162" s="663"/>
      <c r="H162" s="663"/>
      <c r="I162" s="663"/>
      <c r="J162" s="201"/>
      <c r="K162" s="146">
        <v>134.96899999999999</v>
      </c>
      <c r="L162" s="201"/>
      <c r="M162" s="201"/>
      <c r="N162" s="201"/>
      <c r="O162" s="201"/>
      <c r="P162" s="201"/>
      <c r="Q162" s="201"/>
      <c r="R162" s="147"/>
      <c r="T162" s="148"/>
      <c r="U162" s="201"/>
      <c r="V162" s="201"/>
      <c r="W162" s="201"/>
      <c r="X162" s="201"/>
      <c r="Y162" s="201"/>
      <c r="Z162" s="201"/>
      <c r="AA162" s="201"/>
      <c r="AB162" s="201"/>
      <c r="AC162" s="201"/>
      <c r="AD162" s="149"/>
      <c r="AT162" s="150" t="s">
        <v>162</v>
      </c>
      <c r="AU162" s="150" t="s">
        <v>95</v>
      </c>
      <c r="AV162" s="10" t="s">
        <v>95</v>
      </c>
      <c r="AW162" s="10" t="s">
        <v>7</v>
      </c>
      <c r="AX162" s="10" t="s">
        <v>79</v>
      </c>
      <c r="AY162" s="150" t="s">
        <v>153</v>
      </c>
    </row>
    <row r="163" spans="2:65" s="11" customFormat="1" ht="22.5" customHeight="1">
      <c r="B163" s="151"/>
      <c r="C163" s="202"/>
      <c r="D163" s="202"/>
      <c r="E163" s="191" t="s">
        <v>5</v>
      </c>
      <c r="F163" s="660" t="s">
        <v>163</v>
      </c>
      <c r="G163" s="661"/>
      <c r="H163" s="661"/>
      <c r="I163" s="661"/>
      <c r="J163" s="202"/>
      <c r="K163" s="152">
        <v>134.96899999999999</v>
      </c>
      <c r="L163" s="202"/>
      <c r="M163" s="202"/>
      <c r="N163" s="202"/>
      <c r="O163" s="202"/>
      <c r="P163" s="202"/>
      <c r="Q163" s="202"/>
      <c r="R163" s="153"/>
      <c r="T163" s="154"/>
      <c r="U163" s="202"/>
      <c r="V163" s="202"/>
      <c r="W163" s="202"/>
      <c r="X163" s="202"/>
      <c r="Y163" s="202"/>
      <c r="Z163" s="202"/>
      <c r="AA163" s="202"/>
      <c r="AB163" s="202"/>
      <c r="AC163" s="202"/>
      <c r="AD163" s="155"/>
      <c r="AT163" s="156" t="s">
        <v>162</v>
      </c>
      <c r="AU163" s="156" t="s">
        <v>95</v>
      </c>
      <c r="AV163" s="11" t="s">
        <v>159</v>
      </c>
      <c r="AW163" s="11" t="s">
        <v>7</v>
      </c>
      <c r="AX163" s="11" t="s">
        <v>84</v>
      </c>
      <c r="AY163" s="156" t="s">
        <v>153</v>
      </c>
    </row>
    <row r="164" spans="2:65" s="1" customFormat="1" ht="31.5" customHeight="1">
      <c r="B164" s="134"/>
      <c r="C164" s="135" t="s">
        <v>195</v>
      </c>
      <c r="D164" s="135" t="s">
        <v>155</v>
      </c>
      <c r="E164" s="136" t="s">
        <v>196</v>
      </c>
      <c r="F164" s="654" t="s">
        <v>197</v>
      </c>
      <c r="G164" s="654"/>
      <c r="H164" s="654"/>
      <c r="I164" s="654"/>
      <c r="J164" s="137" t="s">
        <v>198</v>
      </c>
      <c r="K164" s="138">
        <v>229.447</v>
      </c>
      <c r="L164" s="203"/>
      <c r="M164" s="655"/>
      <c r="N164" s="655"/>
      <c r="O164" s="655"/>
      <c r="P164" s="655">
        <f>ROUND(V164*K164,2)</f>
        <v>0</v>
      </c>
      <c r="Q164" s="655"/>
      <c r="R164" s="139"/>
      <c r="T164" s="140" t="s">
        <v>5</v>
      </c>
      <c r="U164" s="42" t="s">
        <v>42</v>
      </c>
      <c r="V164" s="210">
        <f>L164+M164</f>
        <v>0</v>
      </c>
      <c r="W164" s="210">
        <f>ROUND(L164*K164,2)</f>
        <v>0</v>
      </c>
      <c r="X164" s="210">
        <f>ROUND(M164*K164,2)</f>
        <v>0</v>
      </c>
      <c r="Y164" s="141">
        <v>0</v>
      </c>
      <c r="Z164" s="141">
        <f>Y164*K164</f>
        <v>0</v>
      </c>
      <c r="AA164" s="141">
        <v>0</v>
      </c>
      <c r="AB164" s="141">
        <f>AA164*K164</f>
        <v>0</v>
      </c>
      <c r="AC164" s="141">
        <v>0</v>
      </c>
      <c r="AD164" s="142">
        <f>AC164*K164</f>
        <v>0</v>
      </c>
      <c r="AR164" s="20" t="s">
        <v>159</v>
      </c>
      <c r="AT164" s="20" t="s">
        <v>155</v>
      </c>
      <c r="AU164" s="20" t="s">
        <v>95</v>
      </c>
      <c r="AY164" s="20" t="s">
        <v>153</v>
      </c>
      <c r="BE164" s="143">
        <f>IF(U164="základní",P164,0)</f>
        <v>0</v>
      </c>
      <c r="BF164" s="143">
        <f>IF(U164="snížená",P164,0)</f>
        <v>0</v>
      </c>
      <c r="BG164" s="143">
        <f>IF(U164="zákl. přenesená",P164,0)</f>
        <v>0</v>
      </c>
      <c r="BH164" s="143">
        <f>IF(U164="sníž. přenesená",P164,0)</f>
        <v>0</v>
      </c>
      <c r="BI164" s="143">
        <f>IF(U164="nulová",P164,0)</f>
        <v>0</v>
      </c>
      <c r="BJ164" s="20" t="s">
        <v>84</v>
      </c>
      <c r="BK164" s="143">
        <f>ROUND(V164*K164,2)</f>
        <v>0</v>
      </c>
      <c r="BL164" s="20" t="s">
        <v>159</v>
      </c>
      <c r="BM164" s="20" t="s">
        <v>199</v>
      </c>
    </row>
    <row r="165" spans="2:65" s="10" customFormat="1" ht="22.5" customHeight="1">
      <c r="B165" s="144"/>
      <c r="C165" s="201"/>
      <c r="D165" s="201"/>
      <c r="E165" s="145" t="s">
        <v>5</v>
      </c>
      <c r="F165" s="662" t="s">
        <v>200</v>
      </c>
      <c r="G165" s="663"/>
      <c r="H165" s="663"/>
      <c r="I165" s="663"/>
      <c r="J165" s="201"/>
      <c r="K165" s="146">
        <v>229.447</v>
      </c>
      <c r="L165" s="201"/>
      <c r="M165" s="201"/>
      <c r="N165" s="201"/>
      <c r="O165" s="201"/>
      <c r="P165" s="201"/>
      <c r="Q165" s="201"/>
      <c r="R165" s="147"/>
      <c r="T165" s="148"/>
      <c r="U165" s="201"/>
      <c r="V165" s="201"/>
      <c r="W165" s="201"/>
      <c r="X165" s="201"/>
      <c r="Y165" s="201"/>
      <c r="Z165" s="201"/>
      <c r="AA165" s="201"/>
      <c r="AB165" s="201"/>
      <c r="AC165" s="201"/>
      <c r="AD165" s="149"/>
      <c r="AT165" s="150" t="s">
        <v>162</v>
      </c>
      <c r="AU165" s="150" t="s">
        <v>95</v>
      </c>
      <c r="AV165" s="10" t="s">
        <v>95</v>
      </c>
      <c r="AW165" s="10" t="s">
        <v>7</v>
      </c>
      <c r="AX165" s="10" t="s">
        <v>79</v>
      </c>
      <c r="AY165" s="150" t="s">
        <v>153</v>
      </c>
    </row>
    <row r="166" spans="2:65" s="11" customFormat="1" ht="22.5" customHeight="1">
      <c r="B166" s="151"/>
      <c r="C166" s="202"/>
      <c r="D166" s="202"/>
      <c r="E166" s="191" t="s">
        <v>5</v>
      </c>
      <c r="F166" s="660" t="s">
        <v>163</v>
      </c>
      <c r="G166" s="661"/>
      <c r="H166" s="661"/>
      <c r="I166" s="661"/>
      <c r="J166" s="202"/>
      <c r="K166" s="152">
        <v>229.447</v>
      </c>
      <c r="L166" s="202"/>
      <c r="M166" s="202"/>
      <c r="N166" s="202"/>
      <c r="O166" s="202"/>
      <c r="P166" s="202"/>
      <c r="Q166" s="202"/>
      <c r="R166" s="153"/>
      <c r="T166" s="154"/>
      <c r="U166" s="202"/>
      <c r="V166" s="202"/>
      <c r="W166" s="202"/>
      <c r="X166" s="202"/>
      <c r="Y166" s="202"/>
      <c r="Z166" s="202"/>
      <c r="AA166" s="202"/>
      <c r="AB166" s="202"/>
      <c r="AC166" s="202"/>
      <c r="AD166" s="155"/>
      <c r="AT166" s="156" t="s">
        <v>162</v>
      </c>
      <c r="AU166" s="156" t="s">
        <v>95</v>
      </c>
      <c r="AV166" s="11" t="s">
        <v>159</v>
      </c>
      <c r="AW166" s="11" t="s">
        <v>7</v>
      </c>
      <c r="AX166" s="11" t="s">
        <v>84</v>
      </c>
      <c r="AY166" s="156" t="s">
        <v>153</v>
      </c>
    </row>
    <row r="167" spans="2:65" s="1" customFormat="1" ht="69.75" customHeight="1">
      <c r="B167" s="134"/>
      <c r="C167" s="135" t="s">
        <v>201</v>
      </c>
      <c r="D167" s="135" t="s">
        <v>155</v>
      </c>
      <c r="E167" s="136" t="s">
        <v>202</v>
      </c>
      <c r="F167" s="654" t="s">
        <v>203</v>
      </c>
      <c r="G167" s="654"/>
      <c r="H167" s="654"/>
      <c r="I167" s="654"/>
      <c r="J167" s="137" t="s">
        <v>204</v>
      </c>
      <c r="K167" s="138">
        <v>435</v>
      </c>
      <c r="L167" s="203"/>
      <c r="M167" s="655"/>
      <c r="N167" s="655"/>
      <c r="O167" s="655"/>
      <c r="P167" s="655">
        <f>ROUND(V167*K167,2)</f>
        <v>0</v>
      </c>
      <c r="Q167" s="655"/>
      <c r="R167" s="139"/>
      <c r="T167" s="140" t="s">
        <v>5</v>
      </c>
      <c r="U167" s="42" t="s">
        <v>42</v>
      </c>
      <c r="V167" s="210">
        <f>L167+M167</f>
        <v>0</v>
      </c>
      <c r="W167" s="210">
        <f>ROUND(L167*K167,2)</f>
        <v>0</v>
      </c>
      <c r="X167" s="210">
        <f>ROUND(M167*K167,2)</f>
        <v>0</v>
      </c>
      <c r="Y167" s="141">
        <v>0</v>
      </c>
      <c r="Z167" s="141">
        <f>Y167*K167</f>
        <v>0</v>
      </c>
      <c r="AA167" s="141">
        <v>0</v>
      </c>
      <c r="AB167" s="141">
        <f>AA167*K167</f>
        <v>0</v>
      </c>
      <c r="AC167" s="141">
        <v>0</v>
      </c>
      <c r="AD167" s="142">
        <f>AC167*K167</f>
        <v>0</v>
      </c>
      <c r="AR167" s="20" t="s">
        <v>159</v>
      </c>
      <c r="AT167" s="20" t="s">
        <v>155</v>
      </c>
      <c r="AU167" s="20" t="s">
        <v>95</v>
      </c>
      <c r="AY167" s="20" t="s">
        <v>153</v>
      </c>
      <c r="BE167" s="143">
        <f>IF(U167="základní",P167,0)</f>
        <v>0</v>
      </c>
      <c r="BF167" s="143">
        <f>IF(U167="snížená",P167,0)</f>
        <v>0</v>
      </c>
      <c r="BG167" s="143">
        <f>IF(U167="zákl. přenesená",P167,0)</f>
        <v>0</v>
      </c>
      <c r="BH167" s="143">
        <f>IF(U167="sníž. přenesená",P167,0)</f>
        <v>0</v>
      </c>
      <c r="BI167" s="143">
        <f>IF(U167="nulová",P167,0)</f>
        <v>0</v>
      </c>
      <c r="BJ167" s="20" t="s">
        <v>84</v>
      </c>
      <c r="BK167" s="143">
        <f>ROUND(V167*K167,2)</f>
        <v>0</v>
      </c>
      <c r="BL167" s="20" t="s">
        <v>159</v>
      </c>
      <c r="BM167" s="20" t="s">
        <v>205</v>
      </c>
    </row>
    <row r="168" spans="2:65" s="10" customFormat="1" ht="22.5" customHeight="1">
      <c r="B168" s="144"/>
      <c r="C168" s="201"/>
      <c r="D168" s="201"/>
      <c r="E168" s="145" t="s">
        <v>5</v>
      </c>
      <c r="F168" s="662" t="s">
        <v>206</v>
      </c>
      <c r="G168" s="663"/>
      <c r="H168" s="663"/>
      <c r="I168" s="663"/>
      <c r="J168" s="201"/>
      <c r="K168" s="146">
        <v>435</v>
      </c>
      <c r="L168" s="201"/>
      <c r="M168" s="201"/>
      <c r="N168" s="201"/>
      <c r="O168" s="201"/>
      <c r="P168" s="201"/>
      <c r="Q168" s="201"/>
      <c r="R168" s="147"/>
      <c r="T168" s="148"/>
      <c r="U168" s="201"/>
      <c r="V168" s="201"/>
      <c r="W168" s="201"/>
      <c r="X168" s="201"/>
      <c r="Y168" s="201"/>
      <c r="Z168" s="201"/>
      <c r="AA168" s="201"/>
      <c r="AB168" s="201"/>
      <c r="AC168" s="201"/>
      <c r="AD168" s="149"/>
      <c r="AT168" s="150" t="s">
        <v>162</v>
      </c>
      <c r="AU168" s="150" t="s">
        <v>95</v>
      </c>
      <c r="AV168" s="10" t="s">
        <v>95</v>
      </c>
      <c r="AW168" s="10" t="s">
        <v>7</v>
      </c>
      <c r="AX168" s="10" t="s">
        <v>79</v>
      </c>
      <c r="AY168" s="150" t="s">
        <v>153</v>
      </c>
    </row>
    <row r="169" spans="2:65" s="11" customFormat="1" ht="22.5" customHeight="1">
      <c r="B169" s="151"/>
      <c r="C169" s="202"/>
      <c r="D169" s="202"/>
      <c r="E169" s="191" t="s">
        <v>5</v>
      </c>
      <c r="F169" s="660" t="s">
        <v>163</v>
      </c>
      <c r="G169" s="661"/>
      <c r="H169" s="661"/>
      <c r="I169" s="661"/>
      <c r="J169" s="202"/>
      <c r="K169" s="152">
        <v>435</v>
      </c>
      <c r="L169" s="202"/>
      <c r="M169" s="202"/>
      <c r="N169" s="202"/>
      <c r="O169" s="202"/>
      <c r="P169" s="202"/>
      <c r="Q169" s="202"/>
      <c r="R169" s="153"/>
      <c r="T169" s="154"/>
      <c r="U169" s="202"/>
      <c r="V169" s="202"/>
      <c r="W169" s="202"/>
      <c r="X169" s="202"/>
      <c r="Y169" s="202"/>
      <c r="Z169" s="202"/>
      <c r="AA169" s="202"/>
      <c r="AB169" s="202"/>
      <c r="AC169" s="202"/>
      <c r="AD169" s="155"/>
      <c r="AT169" s="156" t="s">
        <v>162</v>
      </c>
      <c r="AU169" s="156" t="s">
        <v>95</v>
      </c>
      <c r="AV169" s="11" t="s">
        <v>159</v>
      </c>
      <c r="AW169" s="11" t="s">
        <v>7</v>
      </c>
      <c r="AX169" s="11" t="s">
        <v>84</v>
      </c>
      <c r="AY169" s="156" t="s">
        <v>153</v>
      </c>
    </row>
    <row r="170" spans="2:65" s="9" customFormat="1" ht="29.85" customHeight="1">
      <c r="B170" s="122"/>
      <c r="C170" s="123"/>
      <c r="D170" s="133" t="s">
        <v>108</v>
      </c>
      <c r="E170" s="133"/>
      <c r="F170" s="133"/>
      <c r="G170" s="133"/>
      <c r="H170" s="133"/>
      <c r="I170" s="133"/>
      <c r="J170" s="133"/>
      <c r="K170" s="133"/>
      <c r="L170" s="133"/>
      <c r="M170" s="647">
        <f>BK170</f>
        <v>0</v>
      </c>
      <c r="N170" s="648"/>
      <c r="O170" s="648"/>
      <c r="P170" s="648"/>
      <c r="Q170" s="648"/>
      <c r="R170" s="125"/>
      <c r="T170" s="126"/>
      <c r="U170" s="123"/>
      <c r="V170" s="123"/>
      <c r="W170" s="127">
        <f>SUM(W171:W205)</f>
        <v>0</v>
      </c>
      <c r="X170" s="127">
        <f>SUM(X171:X205)</f>
        <v>0</v>
      </c>
      <c r="Y170" s="123"/>
      <c r="Z170" s="128">
        <f>SUM(Z171:Z205)</f>
        <v>128.05996999999999</v>
      </c>
      <c r="AA170" s="123"/>
      <c r="AB170" s="128">
        <f>SUM(AB171:AB205)</f>
        <v>145.81291907000002</v>
      </c>
      <c r="AC170" s="123"/>
      <c r="AD170" s="129">
        <f>SUM(AD171:AD205)</f>
        <v>0</v>
      </c>
      <c r="AR170" s="130" t="s">
        <v>84</v>
      </c>
      <c r="AT170" s="131" t="s">
        <v>78</v>
      </c>
      <c r="AU170" s="131" t="s">
        <v>84</v>
      </c>
      <c r="AY170" s="130" t="s">
        <v>153</v>
      </c>
      <c r="BK170" s="132">
        <f>SUM(BK171:BK205)</f>
        <v>0</v>
      </c>
    </row>
    <row r="171" spans="2:65" s="1" customFormat="1" ht="31.5" customHeight="1">
      <c r="B171" s="134"/>
      <c r="C171" s="135" t="s">
        <v>207</v>
      </c>
      <c r="D171" s="135" t="s">
        <v>155</v>
      </c>
      <c r="E171" s="136" t="s">
        <v>208</v>
      </c>
      <c r="F171" s="654" t="s">
        <v>209</v>
      </c>
      <c r="G171" s="654"/>
      <c r="H171" s="654"/>
      <c r="I171" s="654"/>
      <c r="J171" s="137" t="s">
        <v>158</v>
      </c>
      <c r="K171" s="138">
        <v>4.79</v>
      </c>
      <c r="L171" s="203"/>
      <c r="M171" s="655"/>
      <c r="N171" s="655"/>
      <c r="O171" s="655"/>
      <c r="P171" s="655">
        <f>ROUND(V171*K171,2)</f>
        <v>0</v>
      </c>
      <c r="Q171" s="655"/>
      <c r="R171" s="139"/>
      <c r="T171" s="140" t="s">
        <v>5</v>
      </c>
      <c r="U171" s="42" t="s">
        <v>42</v>
      </c>
      <c r="V171" s="210">
        <f>L171+M171</f>
        <v>0</v>
      </c>
      <c r="W171" s="210">
        <f>ROUND(L171*K171,2)</f>
        <v>0</v>
      </c>
      <c r="X171" s="210">
        <f>ROUND(M171*K171,2)</f>
        <v>0</v>
      </c>
      <c r="Y171" s="141">
        <v>1.0249999999999999</v>
      </c>
      <c r="Z171" s="141">
        <f>Y171*K171</f>
        <v>4.9097499999999998</v>
      </c>
      <c r="AA171" s="141">
        <v>2.16</v>
      </c>
      <c r="AB171" s="141">
        <f>AA171*K171</f>
        <v>10.346400000000001</v>
      </c>
      <c r="AC171" s="141">
        <v>0</v>
      </c>
      <c r="AD171" s="142">
        <f>AC171*K171</f>
        <v>0</v>
      </c>
      <c r="AR171" s="20" t="s">
        <v>159</v>
      </c>
      <c r="AT171" s="20" t="s">
        <v>155</v>
      </c>
      <c r="AU171" s="20" t="s">
        <v>95</v>
      </c>
      <c r="AY171" s="20" t="s">
        <v>153</v>
      </c>
      <c r="BE171" s="143">
        <f>IF(U171="základní",P171,0)</f>
        <v>0</v>
      </c>
      <c r="BF171" s="143">
        <f>IF(U171="snížená",P171,0)</f>
        <v>0</v>
      </c>
      <c r="BG171" s="143">
        <f>IF(U171="zákl. přenesená",P171,0)</f>
        <v>0</v>
      </c>
      <c r="BH171" s="143">
        <f>IF(U171="sníž. přenesená",P171,0)</f>
        <v>0</v>
      </c>
      <c r="BI171" s="143">
        <f>IF(U171="nulová",P171,0)</f>
        <v>0</v>
      </c>
      <c r="BJ171" s="20" t="s">
        <v>84</v>
      </c>
      <c r="BK171" s="143">
        <f>ROUND(V171*K171,2)</f>
        <v>0</v>
      </c>
      <c r="BL171" s="20" t="s">
        <v>159</v>
      </c>
      <c r="BM171" s="20" t="s">
        <v>210</v>
      </c>
    </row>
    <row r="172" spans="2:65" s="10" customFormat="1" ht="22.5" customHeight="1">
      <c r="B172" s="144"/>
      <c r="C172" s="201"/>
      <c r="D172" s="201"/>
      <c r="E172" s="145" t="s">
        <v>5</v>
      </c>
      <c r="F172" s="662" t="s">
        <v>211</v>
      </c>
      <c r="G172" s="663"/>
      <c r="H172" s="663"/>
      <c r="I172" s="663"/>
      <c r="J172" s="201"/>
      <c r="K172" s="146">
        <v>2.3210000000000002</v>
      </c>
      <c r="L172" s="201"/>
      <c r="M172" s="201"/>
      <c r="N172" s="201"/>
      <c r="O172" s="201"/>
      <c r="P172" s="201"/>
      <c r="Q172" s="201"/>
      <c r="R172" s="147"/>
      <c r="T172" s="148"/>
      <c r="U172" s="201"/>
      <c r="V172" s="201"/>
      <c r="W172" s="201"/>
      <c r="X172" s="201"/>
      <c r="Y172" s="201"/>
      <c r="Z172" s="201"/>
      <c r="AA172" s="201"/>
      <c r="AB172" s="201"/>
      <c r="AC172" s="201"/>
      <c r="AD172" s="149"/>
      <c r="AT172" s="150" t="s">
        <v>162</v>
      </c>
      <c r="AU172" s="150" t="s">
        <v>95</v>
      </c>
      <c r="AV172" s="10" t="s">
        <v>95</v>
      </c>
      <c r="AW172" s="10" t="s">
        <v>7</v>
      </c>
      <c r="AX172" s="10" t="s">
        <v>79</v>
      </c>
      <c r="AY172" s="150" t="s">
        <v>153</v>
      </c>
    </row>
    <row r="173" spans="2:65" s="10" customFormat="1" ht="22.5" customHeight="1">
      <c r="B173" s="144"/>
      <c r="C173" s="201"/>
      <c r="D173" s="201"/>
      <c r="E173" s="145" t="s">
        <v>5</v>
      </c>
      <c r="F173" s="658" t="s">
        <v>212</v>
      </c>
      <c r="G173" s="659"/>
      <c r="H173" s="659"/>
      <c r="I173" s="659"/>
      <c r="J173" s="201"/>
      <c r="K173" s="146">
        <v>1.101</v>
      </c>
      <c r="L173" s="201"/>
      <c r="M173" s="201"/>
      <c r="N173" s="201"/>
      <c r="O173" s="201"/>
      <c r="P173" s="201"/>
      <c r="Q173" s="201"/>
      <c r="R173" s="147"/>
      <c r="T173" s="148"/>
      <c r="U173" s="201"/>
      <c r="V173" s="201"/>
      <c r="W173" s="201"/>
      <c r="X173" s="201"/>
      <c r="Y173" s="201"/>
      <c r="Z173" s="201"/>
      <c r="AA173" s="201"/>
      <c r="AB173" s="201"/>
      <c r="AC173" s="201"/>
      <c r="AD173" s="149"/>
      <c r="AT173" s="150" t="s">
        <v>162</v>
      </c>
      <c r="AU173" s="150" t="s">
        <v>95</v>
      </c>
      <c r="AV173" s="10" t="s">
        <v>95</v>
      </c>
      <c r="AW173" s="10" t="s">
        <v>7</v>
      </c>
      <c r="AX173" s="10" t="s">
        <v>79</v>
      </c>
      <c r="AY173" s="150" t="s">
        <v>153</v>
      </c>
    </row>
    <row r="174" spans="2:65" s="10" customFormat="1" ht="22.5" customHeight="1">
      <c r="B174" s="144"/>
      <c r="C174" s="201"/>
      <c r="D174" s="201"/>
      <c r="E174" s="145" t="s">
        <v>5</v>
      </c>
      <c r="F174" s="658" t="s">
        <v>213</v>
      </c>
      <c r="G174" s="659"/>
      <c r="H174" s="659"/>
      <c r="I174" s="659"/>
      <c r="J174" s="201"/>
      <c r="K174" s="146">
        <v>0.79200000000000004</v>
      </c>
      <c r="L174" s="201"/>
      <c r="M174" s="201"/>
      <c r="N174" s="201"/>
      <c r="O174" s="201"/>
      <c r="P174" s="201"/>
      <c r="Q174" s="201"/>
      <c r="R174" s="147"/>
      <c r="T174" s="148"/>
      <c r="U174" s="201"/>
      <c r="V174" s="201"/>
      <c r="W174" s="201"/>
      <c r="X174" s="201"/>
      <c r="Y174" s="201"/>
      <c r="Z174" s="201"/>
      <c r="AA174" s="201"/>
      <c r="AB174" s="201"/>
      <c r="AC174" s="201"/>
      <c r="AD174" s="149"/>
      <c r="AT174" s="150" t="s">
        <v>162</v>
      </c>
      <c r="AU174" s="150" t="s">
        <v>95</v>
      </c>
      <c r="AV174" s="10" t="s">
        <v>95</v>
      </c>
      <c r="AW174" s="10" t="s">
        <v>7</v>
      </c>
      <c r="AX174" s="10" t="s">
        <v>79</v>
      </c>
      <c r="AY174" s="150" t="s">
        <v>153</v>
      </c>
    </row>
    <row r="175" spans="2:65" s="10" customFormat="1" ht="22.5" customHeight="1">
      <c r="B175" s="144"/>
      <c r="C175" s="201"/>
      <c r="D175" s="201"/>
      <c r="E175" s="145" t="s">
        <v>5</v>
      </c>
      <c r="F175" s="658" t="s">
        <v>214</v>
      </c>
      <c r="G175" s="659"/>
      <c r="H175" s="659"/>
      <c r="I175" s="659"/>
      <c r="J175" s="201"/>
      <c r="K175" s="146">
        <v>0.57599999999999996</v>
      </c>
      <c r="L175" s="201"/>
      <c r="M175" s="201"/>
      <c r="N175" s="201"/>
      <c r="O175" s="201"/>
      <c r="P175" s="201"/>
      <c r="Q175" s="201"/>
      <c r="R175" s="147"/>
      <c r="T175" s="148"/>
      <c r="U175" s="201"/>
      <c r="V175" s="201"/>
      <c r="W175" s="201"/>
      <c r="X175" s="201"/>
      <c r="Y175" s="201"/>
      <c r="Z175" s="201"/>
      <c r="AA175" s="201"/>
      <c r="AB175" s="201"/>
      <c r="AC175" s="201"/>
      <c r="AD175" s="149"/>
      <c r="AT175" s="150" t="s">
        <v>162</v>
      </c>
      <c r="AU175" s="150" t="s">
        <v>95</v>
      </c>
      <c r="AV175" s="10" t="s">
        <v>95</v>
      </c>
      <c r="AW175" s="10" t="s">
        <v>7</v>
      </c>
      <c r="AX175" s="10" t="s">
        <v>79</v>
      </c>
      <c r="AY175" s="150" t="s">
        <v>153</v>
      </c>
    </row>
    <row r="176" spans="2:65" s="11" customFormat="1" ht="22.5" customHeight="1">
      <c r="B176" s="151"/>
      <c r="C176" s="202"/>
      <c r="D176" s="202"/>
      <c r="E176" s="191" t="s">
        <v>5</v>
      </c>
      <c r="F176" s="660" t="s">
        <v>163</v>
      </c>
      <c r="G176" s="661"/>
      <c r="H176" s="661"/>
      <c r="I176" s="661"/>
      <c r="J176" s="202"/>
      <c r="K176" s="152">
        <v>4.79</v>
      </c>
      <c r="L176" s="202"/>
      <c r="M176" s="202"/>
      <c r="N176" s="202"/>
      <c r="O176" s="202"/>
      <c r="P176" s="202"/>
      <c r="Q176" s="202"/>
      <c r="R176" s="153"/>
      <c r="T176" s="154"/>
      <c r="U176" s="202"/>
      <c r="V176" s="202"/>
      <c r="W176" s="202"/>
      <c r="X176" s="202"/>
      <c r="Y176" s="202"/>
      <c r="Z176" s="202"/>
      <c r="AA176" s="202"/>
      <c r="AB176" s="202"/>
      <c r="AC176" s="202"/>
      <c r="AD176" s="155"/>
      <c r="AT176" s="156" t="s">
        <v>162</v>
      </c>
      <c r="AU176" s="156" t="s">
        <v>95</v>
      </c>
      <c r="AV176" s="11" t="s">
        <v>159</v>
      </c>
      <c r="AW176" s="11" t="s">
        <v>7</v>
      </c>
      <c r="AX176" s="11" t="s">
        <v>84</v>
      </c>
      <c r="AY176" s="156" t="s">
        <v>153</v>
      </c>
    </row>
    <row r="177" spans="2:65" s="1" customFormat="1" ht="22.5" customHeight="1">
      <c r="B177" s="134"/>
      <c r="C177" s="135" t="s">
        <v>215</v>
      </c>
      <c r="D177" s="135" t="s">
        <v>155</v>
      </c>
      <c r="E177" s="136" t="s">
        <v>216</v>
      </c>
      <c r="F177" s="654" t="s">
        <v>217</v>
      </c>
      <c r="G177" s="654"/>
      <c r="H177" s="654"/>
      <c r="I177" s="654"/>
      <c r="J177" s="137" t="s">
        <v>158</v>
      </c>
      <c r="K177" s="138">
        <v>31.542000000000002</v>
      </c>
      <c r="L177" s="203"/>
      <c r="M177" s="655"/>
      <c r="N177" s="655"/>
      <c r="O177" s="655"/>
      <c r="P177" s="655">
        <f>ROUND(V177*K177,2)</f>
        <v>0</v>
      </c>
      <c r="Q177" s="655"/>
      <c r="R177" s="139"/>
      <c r="T177" s="140" t="s">
        <v>5</v>
      </c>
      <c r="U177" s="42" t="s">
        <v>42</v>
      </c>
      <c r="V177" s="210">
        <f>L177+M177</f>
        <v>0</v>
      </c>
      <c r="W177" s="210">
        <f>ROUND(L177*K177,2)</f>
        <v>0</v>
      </c>
      <c r="X177" s="210">
        <f>ROUND(M177*K177,2)</f>
        <v>0</v>
      </c>
      <c r="Y177" s="141">
        <v>0.58399999999999996</v>
      </c>
      <c r="Z177" s="141">
        <f>Y177*K177</f>
        <v>18.420528000000001</v>
      </c>
      <c r="AA177" s="141">
        <v>2.45329</v>
      </c>
      <c r="AB177" s="141">
        <f>AA177*K177</f>
        <v>77.381673180000007</v>
      </c>
      <c r="AC177" s="141">
        <v>0</v>
      </c>
      <c r="AD177" s="142">
        <f>AC177*K177</f>
        <v>0</v>
      </c>
      <c r="AR177" s="20" t="s">
        <v>159</v>
      </c>
      <c r="AT177" s="20" t="s">
        <v>155</v>
      </c>
      <c r="AU177" s="20" t="s">
        <v>95</v>
      </c>
      <c r="AY177" s="20" t="s">
        <v>153</v>
      </c>
      <c r="BE177" s="143">
        <f>IF(U177="základní",P177,0)</f>
        <v>0</v>
      </c>
      <c r="BF177" s="143">
        <f>IF(U177="snížená",P177,0)</f>
        <v>0</v>
      </c>
      <c r="BG177" s="143">
        <f>IF(U177="zákl. přenesená",P177,0)</f>
        <v>0</v>
      </c>
      <c r="BH177" s="143">
        <f>IF(U177="sníž. přenesená",P177,0)</f>
        <v>0</v>
      </c>
      <c r="BI177" s="143">
        <f>IF(U177="nulová",P177,0)</f>
        <v>0</v>
      </c>
      <c r="BJ177" s="20" t="s">
        <v>84</v>
      </c>
      <c r="BK177" s="143">
        <f>ROUND(V177*K177,2)</f>
        <v>0</v>
      </c>
      <c r="BL177" s="20" t="s">
        <v>159</v>
      </c>
      <c r="BM177" s="20" t="s">
        <v>218</v>
      </c>
    </row>
    <row r="178" spans="2:65" s="12" customFormat="1" ht="22.5" customHeight="1">
      <c r="B178" s="157"/>
      <c r="C178" s="204"/>
      <c r="D178" s="204"/>
      <c r="E178" s="158" t="s">
        <v>5</v>
      </c>
      <c r="F178" s="656" t="s">
        <v>219</v>
      </c>
      <c r="G178" s="657"/>
      <c r="H178" s="657"/>
      <c r="I178" s="657"/>
      <c r="J178" s="204"/>
      <c r="K178" s="158" t="s">
        <v>5</v>
      </c>
      <c r="L178" s="204"/>
      <c r="M178" s="204"/>
      <c r="N178" s="204"/>
      <c r="O178" s="204"/>
      <c r="P178" s="204"/>
      <c r="Q178" s="204"/>
      <c r="R178" s="159"/>
      <c r="T178" s="160"/>
      <c r="U178" s="204"/>
      <c r="V178" s="204"/>
      <c r="W178" s="204"/>
      <c r="X178" s="204"/>
      <c r="Y178" s="204"/>
      <c r="Z178" s="204"/>
      <c r="AA178" s="204"/>
      <c r="AB178" s="204"/>
      <c r="AC178" s="204"/>
      <c r="AD178" s="161"/>
      <c r="AT178" s="162" t="s">
        <v>162</v>
      </c>
      <c r="AU178" s="162" t="s">
        <v>95</v>
      </c>
      <c r="AV178" s="12" t="s">
        <v>84</v>
      </c>
      <c r="AW178" s="12" t="s">
        <v>7</v>
      </c>
      <c r="AX178" s="12" t="s">
        <v>79</v>
      </c>
      <c r="AY178" s="162" t="s">
        <v>153</v>
      </c>
    </row>
    <row r="179" spans="2:65" s="10" customFormat="1" ht="22.5" customHeight="1">
      <c r="B179" s="144"/>
      <c r="C179" s="201"/>
      <c r="D179" s="201"/>
      <c r="E179" s="145" t="s">
        <v>5</v>
      </c>
      <c r="F179" s="658" t="s">
        <v>220</v>
      </c>
      <c r="G179" s="659"/>
      <c r="H179" s="659"/>
      <c r="I179" s="659"/>
      <c r="J179" s="201"/>
      <c r="K179" s="146">
        <v>31.542000000000002</v>
      </c>
      <c r="L179" s="201"/>
      <c r="M179" s="201"/>
      <c r="N179" s="201"/>
      <c r="O179" s="201"/>
      <c r="P179" s="201"/>
      <c r="Q179" s="201"/>
      <c r="R179" s="147"/>
      <c r="T179" s="148"/>
      <c r="U179" s="201"/>
      <c r="V179" s="201"/>
      <c r="W179" s="201"/>
      <c r="X179" s="201"/>
      <c r="Y179" s="201"/>
      <c r="Z179" s="201"/>
      <c r="AA179" s="201"/>
      <c r="AB179" s="201"/>
      <c r="AC179" s="201"/>
      <c r="AD179" s="149"/>
      <c r="AT179" s="150" t="s">
        <v>162</v>
      </c>
      <c r="AU179" s="150" t="s">
        <v>95</v>
      </c>
      <c r="AV179" s="10" t="s">
        <v>95</v>
      </c>
      <c r="AW179" s="10" t="s">
        <v>7</v>
      </c>
      <c r="AX179" s="10" t="s">
        <v>79</v>
      </c>
      <c r="AY179" s="150" t="s">
        <v>153</v>
      </c>
    </row>
    <row r="180" spans="2:65" s="11" customFormat="1" ht="22.5" customHeight="1">
      <c r="B180" s="151"/>
      <c r="C180" s="202"/>
      <c r="D180" s="202"/>
      <c r="E180" s="191" t="s">
        <v>5</v>
      </c>
      <c r="F180" s="660" t="s">
        <v>163</v>
      </c>
      <c r="G180" s="661"/>
      <c r="H180" s="661"/>
      <c r="I180" s="661"/>
      <c r="J180" s="202"/>
      <c r="K180" s="152">
        <v>31.542000000000002</v>
      </c>
      <c r="L180" s="202"/>
      <c r="M180" s="202"/>
      <c r="N180" s="202"/>
      <c r="O180" s="202"/>
      <c r="P180" s="202"/>
      <c r="Q180" s="202"/>
      <c r="R180" s="153"/>
      <c r="T180" s="154"/>
      <c r="U180" s="202"/>
      <c r="V180" s="202"/>
      <c r="W180" s="202"/>
      <c r="X180" s="202"/>
      <c r="Y180" s="202"/>
      <c r="Z180" s="202"/>
      <c r="AA180" s="202"/>
      <c r="AB180" s="202"/>
      <c r="AC180" s="202"/>
      <c r="AD180" s="155"/>
      <c r="AT180" s="156" t="s">
        <v>162</v>
      </c>
      <c r="AU180" s="156" t="s">
        <v>95</v>
      </c>
      <c r="AV180" s="11" t="s">
        <v>159</v>
      </c>
      <c r="AW180" s="11" t="s">
        <v>7</v>
      </c>
      <c r="AX180" s="11" t="s">
        <v>84</v>
      </c>
      <c r="AY180" s="156" t="s">
        <v>153</v>
      </c>
    </row>
    <row r="181" spans="2:65" s="1" customFormat="1" ht="31.5" customHeight="1">
      <c r="B181" s="134"/>
      <c r="C181" s="135" t="s">
        <v>12</v>
      </c>
      <c r="D181" s="135" t="s">
        <v>155</v>
      </c>
      <c r="E181" s="136" t="s">
        <v>221</v>
      </c>
      <c r="F181" s="654" t="s">
        <v>222</v>
      </c>
      <c r="G181" s="654"/>
      <c r="H181" s="654"/>
      <c r="I181" s="654"/>
      <c r="J181" s="137" t="s">
        <v>198</v>
      </c>
      <c r="K181" s="138">
        <v>2.528</v>
      </c>
      <c r="L181" s="203"/>
      <c r="M181" s="655"/>
      <c r="N181" s="655"/>
      <c r="O181" s="655"/>
      <c r="P181" s="655">
        <f>ROUND(V181*K181,2)</f>
        <v>0</v>
      </c>
      <c r="Q181" s="655"/>
      <c r="R181" s="139"/>
      <c r="T181" s="140" t="s">
        <v>5</v>
      </c>
      <c r="U181" s="42" t="s">
        <v>42</v>
      </c>
      <c r="V181" s="210">
        <f>L181+M181</f>
        <v>0</v>
      </c>
      <c r="W181" s="210">
        <f>ROUND(L181*K181,2)</f>
        <v>0</v>
      </c>
      <c r="X181" s="210">
        <f>ROUND(M181*K181,2)</f>
        <v>0</v>
      </c>
      <c r="Y181" s="141">
        <v>15.231</v>
      </c>
      <c r="Z181" s="141">
        <f>Y181*K181</f>
        <v>38.503968</v>
      </c>
      <c r="AA181" s="141">
        <v>1.0530600000000001</v>
      </c>
      <c r="AB181" s="141">
        <f>AA181*K181</f>
        <v>2.6621356800000004</v>
      </c>
      <c r="AC181" s="141">
        <v>0</v>
      </c>
      <c r="AD181" s="142">
        <f>AC181*K181</f>
        <v>0</v>
      </c>
      <c r="AR181" s="20" t="s">
        <v>159</v>
      </c>
      <c r="AT181" s="20" t="s">
        <v>155</v>
      </c>
      <c r="AU181" s="20" t="s">
        <v>95</v>
      </c>
      <c r="AY181" s="20" t="s">
        <v>153</v>
      </c>
      <c r="BE181" s="143">
        <f>IF(U181="základní",P181,0)</f>
        <v>0</v>
      </c>
      <c r="BF181" s="143">
        <f>IF(U181="snížená",P181,0)</f>
        <v>0</v>
      </c>
      <c r="BG181" s="143">
        <f>IF(U181="zákl. přenesená",P181,0)</f>
        <v>0</v>
      </c>
      <c r="BH181" s="143">
        <f>IF(U181="sníž. přenesená",P181,0)</f>
        <v>0</v>
      </c>
      <c r="BI181" s="143">
        <f>IF(U181="nulová",P181,0)</f>
        <v>0</v>
      </c>
      <c r="BJ181" s="20" t="s">
        <v>84</v>
      </c>
      <c r="BK181" s="143">
        <f>ROUND(V181*K181,2)</f>
        <v>0</v>
      </c>
      <c r="BL181" s="20" t="s">
        <v>159</v>
      </c>
      <c r="BM181" s="20" t="s">
        <v>223</v>
      </c>
    </row>
    <row r="182" spans="2:65" s="12" customFormat="1" ht="22.5" customHeight="1">
      <c r="B182" s="157"/>
      <c r="C182" s="204"/>
      <c r="D182" s="204"/>
      <c r="E182" s="158" t="s">
        <v>5</v>
      </c>
      <c r="F182" s="656" t="s">
        <v>224</v>
      </c>
      <c r="G182" s="657"/>
      <c r="H182" s="657"/>
      <c r="I182" s="657"/>
      <c r="J182" s="204"/>
      <c r="K182" s="158" t="s">
        <v>5</v>
      </c>
      <c r="L182" s="204"/>
      <c r="M182" s="204"/>
      <c r="N182" s="204"/>
      <c r="O182" s="204"/>
      <c r="P182" s="204"/>
      <c r="Q182" s="204"/>
      <c r="R182" s="159"/>
      <c r="T182" s="160"/>
      <c r="U182" s="204"/>
      <c r="V182" s="204"/>
      <c r="W182" s="204"/>
      <c r="X182" s="204"/>
      <c r="Y182" s="204"/>
      <c r="Z182" s="204"/>
      <c r="AA182" s="204"/>
      <c r="AB182" s="204"/>
      <c r="AC182" s="204"/>
      <c r="AD182" s="161"/>
      <c r="AT182" s="162" t="s">
        <v>162</v>
      </c>
      <c r="AU182" s="162" t="s">
        <v>95</v>
      </c>
      <c r="AV182" s="12" t="s">
        <v>84</v>
      </c>
      <c r="AW182" s="12" t="s">
        <v>7</v>
      </c>
      <c r="AX182" s="12" t="s">
        <v>79</v>
      </c>
      <c r="AY182" s="162" t="s">
        <v>153</v>
      </c>
    </row>
    <row r="183" spans="2:65" s="10" customFormat="1" ht="22.5" customHeight="1">
      <c r="B183" s="144"/>
      <c r="C183" s="201"/>
      <c r="D183" s="201"/>
      <c r="E183" s="145" t="s">
        <v>5</v>
      </c>
      <c r="F183" s="658" t="s">
        <v>225</v>
      </c>
      <c r="G183" s="659"/>
      <c r="H183" s="659"/>
      <c r="I183" s="659"/>
      <c r="J183" s="201"/>
      <c r="K183" s="146">
        <v>2.528</v>
      </c>
      <c r="L183" s="201"/>
      <c r="M183" s="201"/>
      <c r="N183" s="201"/>
      <c r="O183" s="201"/>
      <c r="P183" s="201"/>
      <c r="Q183" s="201"/>
      <c r="R183" s="147"/>
      <c r="T183" s="148"/>
      <c r="U183" s="201"/>
      <c r="V183" s="201"/>
      <c r="W183" s="201"/>
      <c r="X183" s="201"/>
      <c r="Y183" s="201"/>
      <c r="Z183" s="201"/>
      <c r="AA183" s="201"/>
      <c r="AB183" s="201"/>
      <c r="AC183" s="201"/>
      <c r="AD183" s="149"/>
      <c r="AT183" s="150" t="s">
        <v>162</v>
      </c>
      <c r="AU183" s="150" t="s">
        <v>95</v>
      </c>
      <c r="AV183" s="10" t="s">
        <v>95</v>
      </c>
      <c r="AW183" s="10" t="s">
        <v>7</v>
      </c>
      <c r="AX183" s="10" t="s">
        <v>79</v>
      </c>
      <c r="AY183" s="150" t="s">
        <v>153</v>
      </c>
    </row>
    <row r="184" spans="2:65" s="11" customFormat="1" ht="22.5" customHeight="1">
      <c r="B184" s="151"/>
      <c r="C184" s="202"/>
      <c r="D184" s="202"/>
      <c r="E184" s="191" t="s">
        <v>5</v>
      </c>
      <c r="F184" s="660" t="s">
        <v>163</v>
      </c>
      <c r="G184" s="661"/>
      <c r="H184" s="661"/>
      <c r="I184" s="661"/>
      <c r="J184" s="202"/>
      <c r="K184" s="152">
        <v>2.528</v>
      </c>
      <c r="L184" s="202"/>
      <c r="M184" s="202"/>
      <c r="N184" s="202"/>
      <c r="O184" s="202"/>
      <c r="P184" s="202"/>
      <c r="Q184" s="202"/>
      <c r="R184" s="153"/>
      <c r="T184" s="154"/>
      <c r="U184" s="202"/>
      <c r="V184" s="202"/>
      <c r="W184" s="202"/>
      <c r="X184" s="202"/>
      <c r="Y184" s="202"/>
      <c r="Z184" s="202"/>
      <c r="AA184" s="202"/>
      <c r="AB184" s="202"/>
      <c r="AC184" s="202"/>
      <c r="AD184" s="155"/>
      <c r="AT184" s="156" t="s">
        <v>162</v>
      </c>
      <c r="AU184" s="156" t="s">
        <v>95</v>
      </c>
      <c r="AV184" s="11" t="s">
        <v>159</v>
      </c>
      <c r="AW184" s="11" t="s">
        <v>7</v>
      </c>
      <c r="AX184" s="11" t="s">
        <v>84</v>
      </c>
      <c r="AY184" s="156" t="s">
        <v>153</v>
      </c>
    </row>
    <row r="185" spans="2:65" s="1" customFormat="1" ht="22.5" customHeight="1">
      <c r="B185" s="134"/>
      <c r="C185" s="135" t="s">
        <v>159</v>
      </c>
      <c r="D185" s="135" t="s">
        <v>155</v>
      </c>
      <c r="E185" s="136" t="s">
        <v>226</v>
      </c>
      <c r="F185" s="654" t="s">
        <v>227</v>
      </c>
      <c r="G185" s="654"/>
      <c r="H185" s="654"/>
      <c r="I185" s="654"/>
      <c r="J185" s="137" t="s">
        <v>158</v>
      </c>
      <c r="K185" s="138">
        <v>16.609000000000002</v>
      </c>
      <c r="L185" s="203"/>
      <c r="M185" s="655"/>
      <c r="N185" s="655"/>
      <c r="O185" s="655"/>
      <c r="P185" s="655">
        <f>ROUND(V185*K185,2)</f>
        <v>0</v>
      </c>
      <c r="Q185" s="655"/>
      <c r="R185" s="139"/>
      <c r="T185" s="140" t="s">
        <v>5</v>
      </c>
      <c r="U185" s="42" t="s">
        <v>42</v>
      </c>
      <c r="V185" s="210">
        <f>L185+M185</f>
        <v>0</v>
      </c>
      <c r="W185" s="210">
        <f>ROUND(L185*K185,2)</f>
        <v>0</v>
      </c>
      <c r="X185" s="210">
        <f>ROUND(M185*K185,2)</f>
        <v>0</v>
      </c>
      <c r="Y185" s="141">
        <v>0.58399999999999996</v>
      </c>
      <c r="Z185" s="141">
        <f>Y185*K185</f>
        <v>9.6996560000000009</v>
      </c>
      <c r="AA185" s="141">
        <v>2.45329</v>
      </c>
      <c r="AB185" s="141">
        <f>AA185*K185</f>
        <v>40.746693610000001</v>
      </c>
      <c r="AC185" s="141">
        <v>0</v>
      </c>
      <c r="AD185" s="142">
        <f>AC185*K185</f>
        <v>0</v>
      </c>
      <c r="AR185" s="20" t="s">
        <v>159</v>
      </c>
      <c r="AT185" s="20" t="s">
        <v>155</v>
      </c>
      <c r="AU185" s="20" t="s">
        <v>95</v>
      </c>
      <c r="AY185" s="20" t="s">
        <v>153</v>
      </c>
      <c r="BE185" s="143">
        <f>IF(U185="základní",P185,0)</f>
        <v>0</v>
      </c>
      <c r="BF185" s="143">
        <f>IF(U185="snížená",P185,0)</f>
        <v>0</v>
      </c>
      <c r="BG185" s="143">
        <f>IF(U185="zákl. přenesená",P185,0)</f>
        <v>0</v>
      </c>
      <c r="BH185" s="143">
        <f>IF(U185="sníž. přenesená",P185,0)</f>
        <v>0</v>
      </c>
      <c r="BI185" s="143">
        <f>IF(U185="nulová",P185,0)</f>
        <v>0</v>
      </c>
      <c r="BJ185" s="20" t="s">
        <v>84</v>
      </c>
      <c r="BK185" s="143">
        <f>ROUND(V185*K185,2)</f>
        <v>0</v>
      </c>
      <c r="BL185" s="20" t="s">
        <v>159</v>
      </c>
      <c r="BM185" s="20" t="s">
        <v>228</v>
      </c>
    </row>
    <row r="186" spans="2:65" s="12" customFormat="1" ht="22.5" customHeight="1">
      <c r="B186" s="157"/>
      <c r="C186" s="204"/>
      <c r="D186" s="204"/>
      <c r="E186" s="158" t="s">
        <v>5</v>
      </c>
      <c r="F186" s="656" t="s">
        <v>229</v>
      </c>
      <c r="G186" s="657"/>
      <c r="H186" s="657"/>
      <c r="I186" s="657"/>
      <c r="J186" s="204"/>
      <c r="K186" s="158" t="s">
        <v>5</v>
      </c>
      <c r="L186" s="204"/>
      <c r="M186" s="204"/>
      <c r="N186" s="204"/>
      <c r="O186" s="204"/>
      <c r="P186" s="204"/>
      <c r="Q186" s="204"/>
      <c r="R186" s="159"/>
      <c r="T186" s="160"/>
      <c r="U186" s="204"/>
      <c r="V186" s="204"/>
      <c r="W186" s="204"/>
      <c r="X186" s="204"/>
      <c r="Y186" s="204"/>
      <c r="Z186" s="204"/>
      <c r="AA186" s="204"/>
      <c r="AB186" s="204"/>
      <c r="AC186" s="204"/>
      <c r="AD186" s="161"/>
      <c r="AT186" s="162" t="s">
        <v>162</v>
      </c>
      <c r="AU186" s="162" t="s">
        <v>95</v>
      </c>
      <c r="AV186" s="12" t="s">
        <v>84</v>
      </c>
      <c r="AW186" s="12" t="s">
        <v>7</v>
      </c>
      <c r="AX186" s="12" t="s">
        <v>79</v>
      </c>
      <c r="AY186" s="162" t="s">
        <v>153</v>
      </c>
    </row>
    <row r="187" spans="2:65" s="10" customFormat="1" ht="22.5" customHeight="1">
      <c r="B187" s="144"/>
      <c r="C187" s="201"/>
      <c r="D187" s="201"/>
      <c r="E187" s="145" t="s">
        <v>5</v>
      </c>
      <c r="F187" s="658" t="s">
        <v>230</v>
      </c>
      <c r="G187" s="659"/>
      <c r="H187" s="659"/>
      <c r="I187" s="659"/>
      <c r="J187" s="201"/>
      <c r="K187" s="146">
        <v>10.37</v>
      </c>
      <c r="L187" s="201"/>
      <c r="M187" s="201"/>
      <c r="N187" s="201"/>
      <c r="O187" s="201"/>
      <c r="P187" s="201"/>
      <c r="Q187" s="201"/>
      <c r="R187" s="147"/>
      <c r="T187" s="148"/>
      <c r="U187" s="201"/>
      <c r="V187" s="201"/>
      <c r="W187" s="201"/>
      <c r="X187" s="201"/>
      <c r="Y187" s="201"/>
      <c r="Z187" s="201"/>
      <c r="AA187" s="201"/>
      <c r="AB187" s="201"/>
      <c r="AC187" s="201"/>
      <c r="AD187" s="149"/>
      <c r="AT187" s="150" t="s">
        <v>162</v>
      </c>
      <c r="AU187" s="150" t="s">
        <v>95</v>
      </c>
      <c r="AV187" s="10" t="s">
        <v>95</v>
      </c>
      <c r="AW187" s="10" t="s">
        <v>7</v>
      </c>
      <c r="AX187" s="10" t="s">
        <v>79</v>
      </c>
      <c r="AY187" s="150" t="s">
        <v>153</v>
      </c>
    </row>
    <row r="188" spans="2:65" s="12" customFormat="1" ht="22.5" customHeight="1">
      <c r="B188" s="157"/>
      <c r="C188" s="204"/>
      <c r="D188" s="204"/>
      <c r="E188" s="158" t="s">
        <v>5</v>
      </c>
      <c r="F188" s="674" t="s">
        <v>231</v>
      </c>
      <c r="G188" s="675"/>
      <c r="H188" s="675"/>
      <c r="I188" s="675"/>
      <c r="J188" s="204"/>
      <c r="K188" s="158" t="s">
        <v>5</v>
      </c>
      <c r="L188" s="204"/>
      <c r="M188" s="204"/>
      <c r="N188" s="204"/>
      <c r="O188" s="204"/>
      <c r="P188" s="204"/>
      <c r="Q188" s="204"/>
      <c r="R188" s="159"/>
      <c r="T188" s="160"/>
      <c r="U188" s="204"/>
      <c r="V188" s="204"/>
      <c r="W188" s="204"/>
      <c r="X188" s="204"/>
      <c r="Y188" s="204"/>
      <c r="Z188" s="204"/>
      <c r="AA188" s="204"/>
      <c r="AB188" s="204"/>
      <c r="AC188" s="204"/>
      <c r="AD188" s="161"/>
      <c r="AT188" s="162" t="s">
        <v>162</v>
      </c>
      <c r="AU188" s="162" t="s">
        <v>95</v>
      </c>
      <c r="AV188" s="12" t="s">
        <v>84</v>
      </c>
      <c r="AW188" s="12" t="s">
        <v>7</v>
      </c>
      <c r="AX188" s="12" t="s">
        <v>79</v>
      </c>
      <c r="AY188" s="162" t="s">
        <v>153</v>
      </c>
    </row>
    <row r="189" spans="2:65" s="10" customFormat="1" ht="22.5" customHeight="1">
      <c r="B189" s="144"/>
      <c r="C189" s="201"/>
      <c r="D189" s="201"/>
      <c r="E189" s="145" t="s">
        <v>5</v>
      </c>
      <c r="F189" s="658" t="s">
        <v>161</v>
      </c>
      <c r="G189" s="659"/>
      <c r="H189" s="659"/>
      <c r="I189" s="659"/>
      <c r="J189" s="201"/>
      <c r="K189" s="146">
        <v>6.2389999999999999</v>
      </c>
      <c r="L189" s="201"/>
      <c r="M189" s="201"/>
      <c r="N189" s="201"/>
      <c r="O189" s="201"/>
      <c r="P189" s="201"/>
      <c r="Q189" s="201"/>
      <c r="R189" s="147"/>
      <c r="T189" s="148"/>
      <c r="U189" s="201"/>
      <c r="V189" s="201"/>
      <c r="W189" s="201"/>
      <c r="X189" s="201"/>
      <c r="Y189" s="201"/>
      <c r="Z189" s="201"/>
      <c r="AA189" s="201"/>
      <c r="AB189" s="201"/>
      <c r="AC189" s="201"/>
      <c r="AD189" s="149"/>
      <c r="AT189" s="150" t="s">
        <v>162</v>
      </c>
      <c r="AU189" s="150" t="s">
        <v>95</v>
      </c>
      <c r="AV189" s="10" t="s">
        <v>95</v>
      </c>
      <c r="AW189" s="10" t="s">
        <v>7</v>
      </c>
      <c r="AX189" s="10" t="s">
        <v>79</v>
      </c>
      <c r="AY189" s="150" t="s">
        <v>153</v>
      </c>
    </row>
    <row r="190" spans="2:65" s="11" customFormat="1" ht="22.5" customHeight="1">
      <c r="B190" s="151"/>
      <c r="C190" s="202"/>
      <c r="D190" s="202"/>
      <c r="E190" s="191" t="s">
        <v>5</v>
      </c>
      <c r="F190" s="660" t="s">
        <v>163</v>
      </c>
      <c r="G190" s="661"/>
      <c r="H190" s="661"/>
      <c r="I190" s="661"/>
      <c r="J190" s="202"/>
      <c r="K190" s="152">
        <v>16.609000000000002</v>
      </c>
      <c r="L190" s="202"/>
      <c r="M190" s="202"/>
      <c r="N190" s="202"/>
      <c r="O190" s="202"/>
      <c r="P190" s="202"/>
      <c r="Q190" s="202"/>
      <c r="R190" s="153"/>
      <c r="T190" s="154"/>
      <c r="U190" s="202"/>
      <c r="V190" s="202"/>
      <c r="W190" s="202"/>
      <c r="X190" s="202"/>
      <c r="Y190" s="202"/>
      <c r="Z190" s="202"/>
      <c r="AA190" s="202"/>
      <c r="AB190" s="202"/>
      <c r="AC190" s="202"/>
      <c r="AD190" s="155"/>
      <c r="AT190" s="156" t="s">
        <v>162</v>
      </c>
      <c r="AU190" s="156" t="s">
        <v>95</v>
      </c>
      <c r="AV190" s="11" t="s">
        <v>159</v>
      </c>
      <c r="AW190" s="11" t="s">
        <v>7</v>
      </c>
      <c r="AX190" s="11" t="s">
        <v>84</v>
      </c>
      <c r="AY190" s="156" t="s">
        <v>153</v>
      </c>
    </row>
    <row r="191" spans="2:65" s="1" customFormat="1" ht="22.5" customHeight="1">
      <c r="B191" s="134"/>
      <c r="C191" s="135" t="s">
        <v>232</v>
      </c>
      <c r="D191" s="135" t="s">
        <v>155</v>
      </c>
      <c r="E191" s="136" t="s">
        <v>233</v>
      </c>
      <c r="F191" s="654" t="s">
        <v>234</v>
      </c>
      <c r="G191" s="654"/>
      <c r="H191" s="654"/>
      <c r="I191" s="654"/>
      <c r="J191" s="137" t="s">
        <v>204</v>
      </c>
      <c r="K191" s="138">
        <v>68.067999999999998</v>
      </c>
      <c r="L191" s="203"/>
      <c r="M191" s="655"/>
      <c r="N191" s="655"/>
      <c r="O191" s="655"/>
      <c r="P191" s="655">
        <f>ROUND(V191*K191,2)</f>
        <v>0</v>
      </c>
      <c r="Q191" s="655"/>
      <c r="R191" s="139"/>
      <c r="T191" s="140" t="s">
        <v>5</v>
      </c>
      <c r="U191" s="42" t="s">
        <v>42</v>
      </c>
      <c r="V191" s="210">
        <f>L191+M191</f>
        <v>0</v>
      </c>
      <c r="W191" s="210">
        <f>ROUND(L191*K191,2)</f>
        <v>0</v>
      </c>
      <c r="X191" s="210">
        <f>ROUND(M191*K191,2)</f>
        <v>0</v>
      </c>
      <c r="Y191" s="141">
        <v>0.36399999999999999</v>
      </c>
      <c r="Z191" s="141">
        <f>Y191*K191</f>
        <v>24.776751999999998</v>
      </c>
      <c r="AA191" s="141">
        <v>1.0300000000000001E-3</v>
      </c>
      <c r="AB191" s="141">
        <f>AA191*K191</f>
        <v>7.0110039999999998E-2</v>
      </c>
      <c r="AC191" s="141">
        <v>0</v>
      </c>
      <c r="AD191" s="142">
        <f>AC191*K191</f>
        <v>0</v>
      </c>
      <c r="AR191" s="20" t="s">
        <v>159</v>
      </c>
      <c r="AT191" s="20" t="s">
        <v>155</v>
      </c>
      <c r="AU191" s="20" t="s">
        <v>95</v>
      </c>
      <c r="AY191" s="20" t="s">
        <v>153</v>
      </c>
      <c r="BE191" s="143">
        <f>IF(U191="základní",P191,0)</f>
        <v>0</v>
      </c>
      <c r="BF191" s="143">
        <f>IF(U191="snížená",P191,0)</f>
        <v>0</v>
      </c>
      <c r="BG191" s="143">
        <f>IF(U191="zákl. přenesená",P191,0)</f>
        <v>0</v>
      </c>
      <c r="BH191" s="143">
        <f>IF(U191="sníž. přenesená",P191,0)</f>
        <v>0</v>
      </c>
      <c r="BI191" s="143">
        <f>IF(U191="nulová",P191,0)</f>
        <v>0</v>
      </c>
      <c r="BJ191" s="20" t="s">
        <v>84</v>
      </c>
      <c r="BK191" s="143">
        <f>ROUND(V191*K191,2)</f>
        <v>0</v>
      </c>
      <c r="BL191" s="20" t="s">
        <v>159</v>
      </c>
      <c r="BM191" s="20" t="s">
        <v>235</v>
      </c>
    </row>
    <row r="192" spans="2:65" s="12" customFormat="1" ht="22.5" customHeight="1">
      <c r="B192" s="157"/>
      <c r="C192" s="204"/>
      <c r="D192" s="204"/>
      <c r="E192" s="158" t="s">
        <v>5</v>
      </c>
      <c r="F192" s="656" t="s">
        <v>236</v>
      </c>
      <c r="G192" s="657"/>
      <c r="H192" s="657"/>
      <c r="I192" s="657"/>
      <c r="J192" s="204"/>
      <c r="K192" s="158" t="s">
        <v>5</v>
      </c>
      <c r="L192" s="204"/>
      <c r="M192" s="204"/>
      <c r="N192" s="204"/>
      <c r="O192" s="204"/>
      <c r="P192" s="204"/>
      <c r="Q192" s="204"/>
      <c r="R192" s="159"/>
      <c r="T192" s="160"/>
      <c r="U192" s="204"/>
      <c r="V192" s="204"/>
      <c r="W192" s="204"/>
      <c r="X192" s="204"/>
      <c r="Y192" s="204"/>
      <c r="Z192" s="204"/>
      <c r="AA192" s="204"/>
      <c r="AB192" s="204"/>
      <c r="AC192" s="204"/>
      <c r="AD192" s="161"/>
      <c r="AT192" s="162" t="s">
        <v>162</v>
      </c>
      <c r="AU192" s="162" t="s">
        <v>95</v>
      </c>
      <c r="AV192" s="12" t="s">
        <v>84</v>
      </c>
      <c r="AW192" s="12" t="s">
        <v>7</v>
      </c>
      <c r="AX192" s="12" t="s">
        <v>79</v>
      </c>
      <c r="AY192" s="162" t="s">
        <v>153</v>
      </c>
    </row>
    <row r="193" spans="2:65" s="10" customFormat="1" ht="22.5" customHeight="1">
      <c r="B193" s="144"/>
      <c r="C193" s="201"/>
      <c r="D193" s="201"/>
      <c r="E193" s="145" t="s">
        <v>5</v>
      </c>
      <c r="F193" s="658" t="s">
        <v>237</v>
      </c>
      <c r="G193" s="659"/>
      <c r="H193" s="659"/>
      <c r="I193" s="659"/>
      <c r="J193" s="201"/>
      <c r="K193" s="146">
        <v>68.067999999999998</v>
      </c>
      <c r="L193" s="201"/>
      <c r="M193" s="201"/>
      <c r="N193" s="201"/>
      <c r="O193" s="201"/>
      <c r="P193" s="201"/>
      <c r="Q193" s="201"/>
      <c r="R193" s="147"/>
      <c r="T193" s="148"/>
      <c r="U193" s="201"/>
      <c r="V193" s="201"/>
      <c r="W193" s="201"/>
      <c r="X193" s="201"/>
      <c r="Y193" s="201"/>
      <c r="Z193" s="201"/>
      <c r="AA193" s="201"/>
      <c r="AB193" s="201"/>
      <c r="AC193" s="201"/>
      <c r="AD193" s="149"/>
      <c r="AT193" s="150" t="s">
        <v>162</v>
      </c>
      <c r="AU193" s="150" t="s">
        <v>95</v>
      </c>
      <c r="AV193" s="10" t="s">
        <v>95</v>
      </c>
      <c r="AW193" s="10" t="s">
        <v>7</v>
      </c>
      <c r="AX193" s="10" t="s">
        <v>79</v>
      </c>
      <c r="AY193" s="150" t="s">
        <v>153</v>
      </c>
    </row>
    <row r="194" spans="2:65" s="11" customFormat="1" ht="22.5" customHeight="1">
      <c r="B194" s="151"/>
      <c r="C194" s="202"/>
      <c r="D194" s="202"/>
      <c r="E194" s="191" t="s">
        <v>5</v>
      </c>
      <c r="F194" s="660" t="s">
        <v>163</v>
      </c>
      <c r="G194" s="661"/>
      <c r="H194" s="661"/>
      <c r="I194" s="661"/>
      <c r="J194" s="202"/>
      <c r="K194" s="152">
        <v>68.067999999999998</v>
      </c>
      <c r="L194" s="202"/>
      <c r="M194" s="202"/>
      <c r="N194" s="202"/>
      <c r="O194" s="202"/>
      <c r="P194" s="202"/>
      <c r="Q194" s="202"/>
      <c r="R194" s="153"/>
      <c r="T194" s="154"/>
      <c r="U194" s="202"/>
      <c r="V194" s="202"/>
      <c r="W194" s="202"/>
      <c r="X194" s="202"/>
      <c r="Y194" s="202"/>
      <c r="Z194" s="202"/>
      <c r="AA194" s="202"/>
      <c r="AB194" s="202"/>
      <c r="AC194" s="202"/>
      <c r="AD194" s="155"/>
      <c r="AT194" s="156" t="s">
        <v>162</v>
      </c>
      <c r="AU194" s="156" t="s">
        <v>95</v>
      </c>
      <c r="AV194" s="11" t="s">
        <v>159</v>
      </c>
      <c r="AW194" s="11" t="s">
        <v>7</v>
      </c>
      <c r="AX194" s="11" t="s">
        <v>84</v>
      </c>
      <c r="AY194" s="156" t="s">
        <v>153</v>
      </c>
    </row>
    <row r="195" spans="2:65" s="1" customFormat="1" ht="22.5" customHeight="1">
      <c r="B195" s="134"/>
      <c r="C195" s="135" t="s">
        <v>238</v>
      </c>
      <c r="D195" s="135" t="s">
        <v>155</v>
      </c>
      <c r="E195" s="136" t="s">
        <v>239</v>
      </c>
      <c r="F195" s="654" t="s">
        <v>240</v>
      </c>
      <c r="G195" s="654"/>
      <c r="H195" s="654"/>
      <c r="I195" s="654"/>
      <c r="J195" s="137" t="s">
        <v>204</v>
      </c>
      <c r="K195" s="138">
        <v>68.067999999999998</v>
      </c>
      <c r="L195" s="203"/>
      <c r="M195" s="655"/>
      <c r="N195" s="655"/>
      <c r="O195" s="655"/>
      <c r="P195" s="655">
        <f>ROUND(V195*K195,2)</f>
        <v>0</v>
      </c>
      <c r="Q195" s="655"/>
      <c r="R195" s="139"/>
      <c r="T195" s="140" t="s">
        <v>5</v>
      </c>
      <c r="U195" s="42" t="s">
        <v>42</v>
      </c>
      <c r="V195" s="210">
        <f>L195+M195</f>
        <v>0</v>
      </c>
      <c r="W195" s="210">
        <f>ROUND(L195*K195,2)</f>
        <v>0</v>
      </c>
      <c r="X195" s="210">
        <f>ROUND(M195*K195,2)</f>
        <v>0</v>
      </c>
      <c r="Y195" s="141">
        <v>0.20100000000000001</v>
      </c>
      <c r="Z195" s="141">
        <f>Y195*K195</f>
        <v>13.681668</v>
      </c>
      <c r="AA195" s="141">
        <v>0</v>
      </c>
      <c r="AB195" s="141">
        <f>AA195*K195</f>
        <v>0</v>
      </c>
      <c r="AC195" s="141">
        <v>0</v>
      </c>
      <c r="AD195" s="142">
        <f>AC195*K195</f>
        <v>0</v>
      </c>
      <c r="AR195" s="20" t="s">
        <v>159</v>
      </c>
      <c r="AT195" s="20" t="s">
        <v>155</v>
      </c>
      <c r="AU195" s="20" t="s">
        <v>95</v>
      </c>
      <c r="AY195" s="20" t="s">
        <v>153</v>
      </c>
      <c r="BE195" s="143">
        <f>IF(U195="základní",P195,0)</f>
        <v>0</v>
      </c>
      <c r="BF195" s="143">
        <f>IF(U195="snížená",P195,0)</f>
        <v>0</v>
      </c>
      <c r="BG195" s="143">
        <f>IF(U195="zákl. přenesená",P195,0)</f>
        <v>0</v>
      </c>
      <c r="BH195" s="143">
        <f>IF(U195="sníž. přenesená",P195,0)</f>
        <v>0</v>
      </c>
      <c r="BI195" s="143">
        <f>IF(U195="nulová",P195,0)</f>
        <v>0</v>
      </c>
      <c r="BJ195" s="20" t="s">
        <v>84</v>
      </c>
      <c r="BK195" s="143">
        <f>ROUND(V195*K195,2)</f>
        <v>0</v>
      </c>
      <c r="BL195" s="20" t="s">
        <v>159</v>
      </c>
      <c r="BM195" s="20" t="s">
        <v>241</v>
      </c>
    </row>
    <row r="196" spans="2:65" s="12" customFormat="1" ht="22.5" customHeight="1">
      <c r="B196" s="157"/>
      <c r="C196" s="204"/>
      <c r="D196" s="204"/>
      <c r="E196" s="158" t="s">
        <v>5</v>
      </c>
      <c r="F196" s="656" t="s">
        <v>236</v>
      </c>
      <c r="G196" s="657"/>
      <c r="H196" s="657"/>
      <c r="I196" s="657"/>
      <c r="J196" s="204"/>
      <c r="K196" s="158" t="s">
        <v>5</v>
      </c>
      <c r="L196" s="204"/>
      <c r="M196" s="204"/>
      <c r="N196" s="204"/>
      <c r="O196" s="204"/>
      <c r="P196" s="204"/>
      <c r="Q196" s="204"/>
      <c r="R196" s="159"/>
      <c r="T196" s="160"/>
      <c r="U196" s="204"/>
      <c r="V196" s="204"/>
      <c r="W196" s="204"/>
      <c r="X196" s="204"/>
      <c r="Y196" s="204"/>
      <c r="Z196" s="204"/>
      <c r="AA196" s="204"/>
      <c r="AB196" s="204"/>
      <c r="AC196" s="204"/>
      <c r="AD196" s="161"/>
      <c r="AT196" s="162" t="s">
        <v>162</v>
      </c>
      <c r="AU196" s="162" t="s">
        <v>95</v>
      </c>
      <c r="AV196" s="12" t="s">
        <v>84</v>
      </c>
      <c r="AW196" s="12" t="s">
        <v>7</v>
      </c>
      <c r="AX196" s="12" t="s">
        <v>79</v>
      </c>
      <c r="AY196" s="162" t="s">
        <v>153</v>
      </c>
    </row>
    <row r="197" spans="2:65" s="10" customFormat="1" ht="22.5" customHeight="1">
      <c r="B197" s="144"/>
      <c r="C197" s="201"/>
      <c r="D197" s="201"/>
      <c r="E197" s="145" t="s">
        <v>5</v>
      </c>
      <c r="F197" s="658" t="s">
        <v>237</v>
      </c>
      <c r="G197" s="659"/>
      <c r="H197" s="659"/>
      <c r="I197" s="659"/>
      <c r="J197" s="201"/>
      <c r="K197" s="146">
        <v>68.067999999999998</v>
      </c>
      <c r="L197" s="201"/>
      <c r="M197" s="201"/>
      <c r="N197" s="201"/>
      <c r="O197" s="201"/>
      <c r="P197" s="201"/>
      <c r="Q197" s="201"/>
      <c r="R197" s="147"/>
      <c r="T197" s="148"/>
      <c r="U197" s="201"/>
      <c r="V197" s="201"/>
      <c r="W197" s="201"/>
      <c r="X197" s="201"/>
      <c r="Y197" s="201"/>
      <c r="Z197" s="201"/>
      <c r="AA197" s="201"/>
      <c r="AB197" s="201"/>
      <c r="AC197" s="201"/>
      <c r="AD197" s="149"/>
      <c r="AT197" s="150" t="s">
        <v>162</v>
      </c>
      <c r="AU197" s="150" t="s">
        <v>95</v>
      </c>
      <c r="AV197" s="10" t="s">
        <v>95</v>
      </c>
      <c r="AW197" s="10" t="s">
        <v>7</v>
      </c>
      <c r="AX197" s="10" t="s">
        <v>79</v>
      </c>
      <c r="AY197" s="150" t="s">
        <v>153</v>
      </c>
    </row>
    <row r="198" spans="2:65" s="11" customFormat="1" ht="22.5" customHeight="1">
      <c r="B198" s="151"/>
      <c r="C198" s="202"/>
      <c r="D198" s="202"/>
      <c r="E198" s="191" t="s">
        <v>5</v>
      </c>
      <c r="F198" s="660" t="s">
        <v>163</v>
      </c>
      <c r="G198" s="661"/>
      <c r="H198" s="661"/>
      <c r="I198" s="661"/>
      <c r="J198" s="202"/>
      <c r="K198" s="152">
        <v>68.067999999999998</v>
      </c>
      <c r="L198" s="202"/>
      <c r="M198" s="202"/>
      <c r="N198" s="202"/>
      <c r="O198" s="202"/>
      <c r="P198" s="202"/>
      <c r="Q198" s="202"/>
      <c r="R198" s="153"/>
      <c r="T198" s="154"/>
      <c r="U198" s="202"/>
      <c r="V198" s="202"/>
      <c r="W198" s="202"/>
      <c r="X198" s="202"/>
      <c r="Y198" s="202"/>
      <c r="Z198" s="202"/>
      <c r="AA198" s="202"/>
      <c r="AB198" s="202"/>
      <c r="AC198" s="202"/>
      <c r="AD198" s="155"/>
      <c r="AT198" s="156" t="s">
        <v>162</v>
      </c>
      <c r="AU198" s="156" t="s">
        <v>95</v>
      </c>
      <c r="AV198" s="11" t="s">
        <v>159</v>
      </c>
      <c r="AW198" s="11" t="s">
        <v>7</v>
      </c>
      <c r="AX198" s="11" t="s">
        <v>84</v>
      </c>
      <c r="AY198" s="156" t="s">
        <v>153</v>
      </c>
    </row>
    <row r="199" spans="2:65" s="1" customFormat="1" ht="31.5" customHeight="1">
      <c r="B199" s="134"/>
      <c r="C199" s="135" t="s">
        <v>242</v>
      </c>
      <c r="D199" s="135" t="s">
        <v>155</v>
      </c>
      <c r="E199" s="136" t="s">
        <v>243</v>
      </c>
      <c r="F199" s="654" t="s">
        <v>244</v>
      </c>
      <c r="G199" s="654"/>
      <c r="H199" s="654"/>
      <c r="I199" s="654"/>
      <c r="J199" s="137" t="s">
        <v>198</v>
      </c>
      <c r="K199" s="138">
        <v>0.44800000000000001</v>
      </c>
      <c r="L199" s="203"/>
      <c r="M199" s="655"/>
      <c r="N199" s="655"/>
      <c r="O199" s="655"/>
      <c r="P199" s="655">
        <f>ROUND(V199*K199,2)</f>
        <v>0</v>
      </c>
      <c r="Q199" s="655"/>
      <c r="R199" s="139"/>
      <c r="T199" s="140" t="s">
        <v>5</v>
      </c>
      <c r="U199" s="42" t="s">
        <v>42</v>
      </c>
      <c r="V199" s="210">
        <f>L199+M199</f>
        <v>0</v>
      </c>
      <c r="W199" s="210">
        <f>ROUND(L199*K199,2)</f>
        <v>0</v>
      </c>
      <c r="X199" s="210">
        <f>ROUND(M199*K199,2)</f>
        <v>0</v>
      </c>
      <c r="Y199" s="141">
        <v>32.820999999999998</v>
      </c>
      <c r="Z199" s="141">
        <f>Y199*K199</f>
        <v>14.703807999999999</v>
      </c>
      <c r="AA199" s="141">
        <v>1.0601700000000001</v>
      </c>
      <c r="AB199" s="141">
        <f>AA199*K199</f>
        <v>0.47495616000000002</v>
      </c>
      <c r="AC199" s="141">
        <v>0</v>
      </c>
      <c r="AD199" s="142">
        <f>AC199*K199</f>
        <v>0</v>
      </c>
      <c r="AR199" s="20" t="s">
        <v>159</v>
      </c>
      <c r="AT199" s="20" t="s">
        <v>155</v>
      </c>
      <c r="AU199" s="20" t="s">
        <v>95</v>
      </c>
      <c r="AY199" s="20" t="s">
        <v>153</v>
      </c>
      <c r="BE199" s="143">
        <f>IF(U199="základní",P199,0)</f>
        <v>0</v>
      </c>
      <c r="BF199" s="143">
        <f>IF(U199="snížená",P199,0)</f>
        <v>0</v>
      </c>
      <c r="BG199" s="143">
        <f>IF(U199="zákl. přenesená",P199,0)</f>
        <v>0</v>
      </c>
      <c r="BH199" s="143">
        <f>IF(U199="sníž. přenesená",P199,0)</f>
        <v>0</v>
      </c>
      <c r="BI199" s="143">
        <f>IF(U199="nulová",P199,0)</f>
        <v>0</v>
      </c>
      <c r="BJ199" s="20" t="s">
        <v>84</v>
      </c>
      <c r="BK199" s="143">
        <f>ROUND(V199*K199,2)</f>
        <v>0</v>
      </c>
      <c r="BL199" s="20" t="s">
        <v>159</v>
      </c>
      <c r="BM199" s="20" t="s">
        <v>245</v>
      </c>
    </row>
    <row r="200" spans="2:65" s="12" customFormat="1" ht="22.5" customHeight="1">
      <c r="B200" s="157"/>
      <c r="C200" s="204"/>
      <c r="D200" s="204"/>
      <c r="E200" s="158" t="s">
        <v>5</v>
      </c>
      <c r="F200" s="656" t="s">
        <v>1465</v>
      </c>
      <c r="G200" s="657"/>
      <c r="H200" s="657"/>
      <c r="I200" s="657"/>
      <c r="J200" s="204"/>
      <c r="K200" s="158" t="s">
        <v>5</v>
      </c>
      <c r="L200" s="204"/>
      <c r="M200" s="204"/>
      <c r="N200" s="204"/>
      <c r="O200" s="204"/>
      <c r="P200" s="204"/>
      <c r="Q200" s="204"/>
      <c r="R200" s="159"/>
      <c r="T200" s="160"/>
      <c r="U200" s="204"/>
      <c r="V200" s="204"/>
      <c r="W200" s="204"/>
      <c r="X200" s="204"/>
      <c r="Y200" s="204"/>
      <c r="Z200" s="204"/>
      <c r="AA200" s="204"/>
      <c r="AB200" s="204"/>
      <c r="AC200" s="204"/>
      <c r="AD200" s="161"/>
      <c r="AT200" s="162" t="s">
        <v>162</v>
      </c>
      <c r="AU200" s="162" t="s">
        <v>95</v>
      </c>
      <c r="AV200" s="12" t="s">
        <v>84</v>
      </c>
      <c r="AW200" s="12" t="s">
        <v>7</v>
      </c>
      <c r="AX200" s="12" t="s">
        <v>79</v>
      </c>
      <c r="AY200" s="162" t="s">
        <v>153</v>
      </c>
    </row>
    <row r="201" spans="2:65" s="10" customFormat="1" ht="22.5" customHeight="1">
      <c r="B201" s="144"/>
      <c r="C201" s="201"/>
      <c r="D201" s="201"/>
      <c r="E201" s="145" t="s">
        <v>5</v>
      </c>
      <c r="F201" s="658" t="s">
        <v>1470</v>
      </c>
      <c r="G201" s="659"/>
      <c r="H201" s="659"/>
      <c r="I201" s="659"/>
      <c r="J201" s="201"/>
      <c r="K201" s="146">
        <v>0.44800000000000001</v>
      </c>
      <c r="L201" s="201"/>
      <c r="M201" s="201"/>
      <c r="N201" s="201"/>
      <c r="O201" s="201"/>
      <c r="P201" s="201"/>
      <c r="Q201" s="201"/>
      <c r="R201" s="147"/>
      <c r="T201" s="148"/>
      <c r="U201" s="201"/>
      <c r="V201" s="201"/>
      <c r="W201" s="201"/>
      <c r="X201" s="201"/>
      <c r="Y201" s="201"/>
      <c r="Z201" s="201"/>
      <c r="AA201" s="201"/>
      <c r="AB201" s="201"/>
      <c r="AC201" s="201"/>
      <c r="AD201" s="149"/>
      <c r="AT201" s="150" t="s">
        <v>162</v>
      </c>
      <c r="AU201" s="150" t="s">
        <v>95</v>
      </c>
      <c r="AV201" s="10" t="s">
        <v>95</v>
      </c>
      <c r="AW201" s="10" t="s">
        <v>7</v>
      </c>
      <c r="AX201" s="10" t="s">
        <v>79</v>
      </c>
      <c r="AY201" s="150" t="s">
        <v>153</v>
      </c>
    </row>
    <row r="202" spans="2:65" s="11" customFormat="1" ht="22.5" customHeight="1">
      <c r="B202" s="151"/>
      <c r="C202" s="202"/>
      <c r="D202" s="202"/>
      <c r="E202" s="191" t="s">
        <v>5</v>
      </c>
      <c r="F202" s="660" t="s">
        <v>163</v>
      </c>
      <c r="G202" s="661"/>
      <c r="H202" s="661"/>
      <c r="I202" s="661"/>
      <c r="J202" s="202"/>
      <c r="K202" s="152">
        <v>0.44800000000000001</v>
      </c>
      <c r="L202" s="202"/>
      <c r="M202" s="202"/>
      <c r="N202" s="202"/>
      <c r="O202" s="202"/>
      <c r="P202" s="202"/>
      <c r="Q202" s="202"/>
      <c r="R202" s="153"/>
      <c r="T202" s="154"/>
      <c r="U202" s="202"/>
      <c r="V202" s="202"/>
      <c r="W202" s="202"/>
      <c r="X202" s="202"/>
      <c r="Y202" s="202"/>
      <c r="Z202" s="202"/>
      <c r="AA202" s="202"/>
      <c r="AB202" s="202"/>
      <c r="AC202" s="202"/>
      <c r="AD202" s="155"/>
      <c r="AT202" s="156" t="s">
        <v>162</v>
      </c>
      <c r="AU202" s="156" t="s">
        <v>95</v>
      </c>
      <c r="AV202" s="11" t="s">
        <v>159</v>
      </c>
      <c r="AW202" s="11" t="s">
        <v>7</v>
      </c>
      <c r="AX202" s="11" t="s">
        <v>84</v>
      </c>
      <c r="AY202" s="156" t="s">
        <v>153</v>
      </c>
    </row>
    <row r="203" spans="2:65" s="1" customFormat="1" ht="22.5" customHeight="1">
      <c r="B203" s="134"/>
      <c r="C203" s="135" t="s">
        <v>246</v>
      </c>
      <c r="D203" s="135" t="s">
        <v>155</v>
      </c>
      <c r="E203" s="136" t="s">
        <v>247</v>
      </c>
      <c r="F203" s="654" t="s">
        <v>248</v>
      </c>
      <c r="G203" s="654"/>
      <c r="H203" s="654"/>
      <c r="I203" s="654"/>
      <c r="J203" s="137" t="s">
        <v>158</v>
      </c>
      <c r="K203" s="138">
        <v>5.76</v>
      </c>
      <c r="L203" s="203"/>
      <c r="M203" s="655"/>
      <c r="N203" s="655"/>
      <c r="O203" s="655"/>
      <c r="P203" s="655">
        <f>ROUND(V203*K203,2)</f>
        <v>0</v>
      </c>
      <c r="Q203" s="655"/>
      <c r="R203" s="139"/>
      <c r="T203" s="140" t="s">
        <v>5</v>
      </c>
      <c r="U203" s="42" t="s">
        <v>42</v>
      </c>
      <c r="V203" s="210">
        <f>L203+M203</f>
        <v>0</v>
      </c>
      <c r="W203" s="210">
        <f>ROUND(L203*K203,2)</f>
        <v>0</v>
      </c>
      <c r="X203" s="210">
        <f>ROUND(M203*K203,2)</f>
        <v>0</v>
      </c>
      <c r="Y203" s="141">
        <v>0.58399999999999996</v>
      </c>
      <c r="Z203" s="141">
        <f>Y203*K203</f>
        <v>3.3638399999999997</v>
      </c>
      <c r="AA203" s="141">
        <v>2.45329</v>
      </c>
      <c r="AB203" s="141">
        <f>AA203*K203</f>
        <v>14.1309504</v>
      </c>
      <c r="AC203" s="141">
        <v>0</v>
      </c>
      <c r="AD203" s="142">
        <f>AC203*K203</f>
        <v>0</v>
      </c>
      <c r="AR203" s="20" t="s">
        <v>159</v>
      </c>
      <c r="AT203" s="20" t="s">
        <v>155</v>
      </c>
      <c r="AU203" s="20" t="s">
        <v>95</v>
      </c>
      <c r="AY203" s="20" t="s">
        <v>153</v>
      </c>
      <c r="BE203" s="143">
        <f>IF(U203="základní",P203,0)</f>
        <v>0</v>
      </c>
      <c r="BF203" s="143">
        <f>IF(U203="snížená",P203,0)</f>
        <v>0</v>
      </c>
      <c r="BG203" s="143">
        <f>IF(U203="zákl. přenesená",P203,0)</f>
        <v>0</v>
      </c>
      <c r="BH203" s="143">
        <f>IF(U203="sníž. přenesená",P203,0)</f>
        <v>0</v>
      </c>
      <c r="BI203" s="143">
        <f>IF(U203="nulová",P203,0)</f>
        <v>0</v>
      </c>
      <c r="BJ203" s="20" t="s">
        <v>84</v>
      </c>
      <c r="BK203" s="143">
        <f>ROUND(V203*K203,2)</f>
        <v>0</v>
      </c>
      <c r="BL203" s="20" t="s">
        <v>159</v>
      </c>
      <c r="BM203" s="20" t="s">
        <v>249</v>
      </c>
    </row>
    <row r="204" spans="2:65" s="10" customFormat="1" ht="22.5" customHeight="1">
      <c r="B204" s="144"/>
      <c r="C204" s="201"/>
      <c r="D204" s="201"/>
      <c r="E204" s="145" t="s">
        <v>5</v>
      </c>
      <c r="F204" s="662" t="s">
        <v>250</v>
      </c>
      <c r="G204" s="663"/>
      <c r="H204" s="663"/>
      <c r="I204" s="663"/>
      <c r="J204" s="201"/>
      <c r="K204" s="146">
        <v>5.76</v>
      </c>
      <c r="L204" s="201"/>
      <c r="M204" s="201"/>
      <c r="N204" s="201"/>
      <c r="O204" s="201"/>
      <c r="P204" s="201"/>
      <c r="Q204" s="201"/>
      <c r="R204" s="147"/>
      <c r="T204" s="148"/>
      <c r="U204" s="201"/>
      <c r="V204" s="201"/>
      <c r="W204" s="201"/>
      <c r="X204" s="201"/>
      <c r="Y204" s="201"/>
      <c r="Z204" s="201"/>
      <c r="AA204" s="201"/>
      <c r="AB204" s="201"/>
      <c r="AC204" s="201"/>
      <c r="AD204" s="149"/>
      <c r="AT204" s="150" t="s">
        <v>162</v>
      </c>
      <c r="AU204" s="150" t="s">
        <v>95</v>
      </c>
      <c r="AV204" s="10" t="s">
        <v>95</v>
      </c>
      <c r="AW204" s="10" t="s">
        <v>7</v>
      </c>
      <c r="AX204" s="10" t="s">
        <v>79</v>
      </c>
      <c r="AY204" s="150" t="s">
        <v>153</v>
      </c>
    </row>
    <row r="205" spans="2:65" s="11" customFormat="1" ht="22.5" customHeight="1">
      <c r="B205" s="151"/>
      <c r="C205" s="202"/>
      <c r="D205" s="202"/>
      <c r="E205" s="191" t="s">
        <v>5</v>
      </c>
      <c r="F205" s="660" t="s">
        <v>163</v>
      </c>
      <c r="G205" s="661"/>
      <c r="H205" s="661"/>
      <c r="I205" s="661"/>
      <c r="J205" s="202"/>
      <c r="K205" s="152">
        <v>5.76</v>
      </c>
      <c r="L205" s="202"/>
      <c r="M205" s="202"/>
      <c r="N205" s="202"/>
      <c r="O205" s="202"/>
      <c r="P205" s="202"/>
      <c r="Q205" s="202"/>
      <c r="R205" s="153"/>
      <c r="T205" s="154"/>
      <c r="U205" s="202"/>
      <c r="V205" s="202"/>
      <c r="W205" s="202"/>
      <c r="X205" s="202"/>
      <c r="Y205" s="202"/>
      <c r="Z205" s="202"/>
      <c r="AA205" s="202"/>
      <c r="AB205" s="202"/>
      <c r="AC205" s="202"/>
      <c r="AD205" s="155"/>
      <c r="AT205" s="156" t="s">
        <v>162</v>
      </c>
      <c r="AU205" s="156" t="s">
        <v>95</v>
      </c>
      <c r="AV205" s="11" t="s">
        <v>159</v>
      </c>
      <c r="AW205" s="11" t="s">
        <v>7</v>
      </c>
      <c r="AX205" s="11" t="s">
        <v>84</v>
      </c>
      <c r="AY205" s="156" t="s">
        <v>153</v>
      </c>
    </row>
    <row r="206" spans="2:65" s="9" customFormat="1" ht="29.85" customHeight="1">
      <c r="B206" s="122"/>
      <c r="C206" s="123"/>
      <c r="D206" s="133" t="s">
        <v>109</v>
      </c>
      <c r="E206" s="133"/>
      <c r="F206" s="133"/>
      <c r="G206" s="133"/>
      <c r="H206" s="133"/>
      <c r="I206" s="133"/>
      <c r="J206" s="133"/>
      <c r="K206" s="133"/>
      <c r="L206" s="133"/>
      <c r="M206" s="647">
        <f>BK206</f>
        <v>0</v>
      </c>
      <c r="N206" s="648"/>
      <c r="O206" s="648"/>
      <c r="P206" s="648"/>
      <c r="Q206" s="648"/>
      <c r="R206" s="125"/>
      <c r="T206" s="126"/>
      <c r="U206" s="123"/>
      <c r="V206" s="123"/>
      <c r="W206" s="127">
        <f>SUM(W207:W251)</f>
        <v>0</v>
      </c>
      <c r="X206" s="127">
        <f>SUM(X207:X251)</f>
        <v>0</v>
      </c>
      <c r="Y206" s="123"/>
      <c r="Z206" s="128">
        <f>SUM(Z207:Z251)</f>
        <v>456.46625899999998</v>
      </c>
      <c r="AA206" s="123"/>
      <c r="AB206" s="128">
        <f>SUM(AB207:AB251)</f>
        <v>139.95210485999999</v>
      </c>
      <c r="AC206" s="123"/>
      <c r="AD206" s="129">
        <f>SUM(AD207:AD251)</f>
        <v>0</v>
      </c>
      <c r="AR206" s="130" t="s">
        <v>84</v>
      </c>
      <c r="AT206" s="131" t="s">
        <v>78</v>
      </c>
      <c r="AU206" s="131" t="s">
        <v>84</v>
      </c>
      <c r="AY206" s="130" t="s">
        <v>153</v>
      </c>
      <c r="BK206" s="132">
        <f>SUM(BK207:BK251)</f>
        <v>0</v>
      </c>
    </row>
    <row r="207" spans="2:65" s="1" customFormat="1" ht="44.25" customHeight="1">
      <c r="B207" s="134"/>
      <c r="C207" s="135" t="s">
        <v>251</v>
      </c>
      <c r="D207" s="135" t="s">
        <v>155</v>
      </c>
      <c r="E207" s="136" t="s">
        <v>2468</v>
      </c>
      <c r="F207" s="654" t="s">
        <v>2469</v>
      </c>
      <c r="G207" s="654"/>
      <c r="H207" s="654"/>
      <c r="I207" s="654"/>
      <c r="J207" s="137" t="s">
        <v>204</v>
      </c>
      <c r="K207" s="138">
        <v>7.03</v>
      </c>
      <c r="L207" s="203"/>
      <c r="M207" s="655"/>
      <c r="N207" s="655"/>
      <c r="O207" s="655"/>
      <c r="P207" s="655">
        <f>ROUND(V207*K207,2)</f>
        <v>0</v>
      </c>
      <c r="Q207" s="655"/>
      <c r="R207" s="139"/>
      <c r="T207" s="140" t="s">
        <v>5</v>
      </c>
      <c r="U207" s="42" t="s">
        <v>42</v>
      </c>
      <c r="V207" s="210">
        <f>L207+M207</f>
        <v>0</v>
      </c>
      <c r="W207" s="210">
        <f>ROUND(L207*K207,2)</f>
        <v>0</v>
      </c>
      <c r="X207" s="210">
        <f>ROUND(M207*K207,2)</f>
        <v>0</v>
      </c>
      <c r="Y207" s="141">
        <v>0.61699999999999999</v>
      </c>
      <c r="Z207" s="141">
        <f>Y207*K207</f>
        <v>4.33751</v>
      </c>
      <c r="AA207" s="141">
        <v>0.34661999999999998</v>
      </c>
      <c r="AB207" s="141">
        <f>AA207*K207</f>
        <v>2.4367386</v>
      </c>
      <c r="AC207" s="141">
        <v>0</v>
      </c>
      <c r="AD207" s="142">
        <f>AC207*K207</f>
        <v>0</v>
      </c>
      <c r="AR207" s="20" t="s">
        <v>159</v>
      </c>
      <c r="AT207" s="20" t="s">
        <v>155</v>
      </c>
      <c r="AU207" s="20" t="s">
        <v>95</v>
      </c>
      <c r="AY207" s="20" t="s">
        <v>153</v>
      </c>
      <c r="BE207" s="143">
        <f>IF(U207="základní",P207,0)</f>
        <v>0</v>
      </c>
      <c r="BF207" s="143">
        <f>IF(U207="snížená",P207,0)</f>
        <v>0</v>
      </c>
      <c r="BG207" s="143">
        <f>IF(U207="zákl. přenesená",P207,0)</f>
        <v>0</v>
      </c>
      <c r="BH207" s="143">
        <f>IF(U207="sníž. přenesená",P207,0)</f>
        <v>0</v>
      </c>
      <c r="BI207" s="143">
        <f>IF(U207="nulová",P207,0)</f>
        <v>0</v>
      </c>
      <c r="BJ207" s="20" t="s">
        <v>84</v>
      </c>
      <c r="BK207" s="143">
        <f>ROUND(V207*K207,2)</f>
        <v>0</v>
      </c>
      <c r="BL207" s="20" t="s">
        <v>159</v>
      </c>
      <c r="BM207" s="20" t="s">
        <v>252</v>
      </c>
    </row>
    <row r="208" spans="2:65" s="10" customFormat="1" ht="22.5" customHeight="1">
      <c r="B208" s="144"/>
      <c r="C208" s="201"/>
      <c r="D208" s="201"/>
      <c r="E208" s="145" t="s">
        <v>5</v>
      </c>
      <c r="F208" s="662" t="s">
        <v>2467</v>
      </c>
      <c r="G208" s="663"/>
      <c r="H208" s="663"/>
      <c r="I208" s="663"/>
      <c r="J208" s="201"/>
      <c r="K208" s="146">
        <v>7.03</v>
      </c>
      <c r="L208" s="201"/>
      <c r="M208" s="201"/>
      <c r="N208" s="201"/>
      <c r="O208" s="201"/>
      <c r="P208" s="201"/>
      <c r="Q208" s="201"/>
      <c r="R208" s="147"/>
      <c r="T208" s="148"/>
      <c r="U208" s="201"/>
      <c r="V208" s="201"/>
      <c r="W208" s="201"/>
      <c r="X208" s="201"/>
      <c r="Y208" s="201"/>
      <c r="Z208" s="201"/>
      <c r="AA208" s="201"/>
      <c r="AB208" s="201"/>
      <c r="AC208" s="201"/>
      <c r="AD208" s="149"/>
      <c r="AT208" s="150" t="s">
        <v>162</v>
      </c>
      <c r="AU208" s="150" t="s">
        <v>95</v>
      </c>
      <c r="AV208" s="10" t="s">
        <v>95</v>
      </c>
      <c r="AW208" s="10" t="s">
        <v>7</v>
      </c>
      <c r="AX208" s="10" t="s">
        <v>79</v>
      </c>
      <c r="AY208" s="150" t="s">
        <v>153</v>
      </c>
    </row>
    <row r="209" spans="2:65" s="11" customFormat="1" ht="22.5" customHeight="1">
      <c r="B209" s="151"/>
      <c r="C209" s="202"/>
      <c r="D209" s="202"/>
      <c r="E209" s="191" t="s">
        <v>5</v>
      </c>
      <c r="F209" s="660" t="s">
        <v>163</v>
      </c>
      <c r="G209" s="661"/>
      <c r="H209" s="661"/>
      <c r="I209" s="661"/>
      <c r="J209" s="202"/>
      <c r="K209" s="152">
        <v>7.03</v>
      </c>
      <c r="L209" s="202"/>
      <c r="M209" s="202"/>
      <c r="N209" s="202"/>
      <c r="O209" s="202"/>
      <c r="P209" s="202"/>
      <c r="Q209" s="202"/>
      <c r="R209" s="153"/>
      <c r="T209" s="154"/>
      <c r="U209" s="202"/>
      <c r="V209" s="202"/>
      <c r="W209" s="202"/>
      <c r="X209" s="202"/>
      <c r="Y209" s="202"/>
      <c r="Z209" s="202"/>
      <c r="AA209" s="202"/>
      <c r="AB209" s="202"/>
      <c r="AC209" s="202"/>
      <c r="AD209" s="155"/>
      <c r="AT209" s="156" t="s">
        <v>162</v>
      </c>
      <c r="AU209" s="156" t="s">
        <v>95</v>
      </c>
      <c r="AV209" s="11" t="s">
        <v>159</v>
      </c>
      <c r="AW209" s="11" t="s">
        <v>7</v>
      </c>
      <c r="AX209" s="11" t="s">
        <v>84</v>
      </c>
      <c r="AY209" s="156" t="s">
        <v>153</v>
      </c>
    </row>
    <row r="210" spans="2:65" s="1" customFormat="1" ht="44.25" customHeight="1">
      <c r="B210" s="134"/>
      <c r="C210" s="135" t="s">
        <v>253</v>
      </c>
      <c r="D210" s="135" t="s">
        <v>155</v>
      </c>
      <c r="E210" s="136" t="s">
        <v>254</v>
      </c>
      <c r="F210" s="654" t="s">
        <v>2470</v>
      </c>
      <c r="G210" s="654"/>
      <c r="H210" s="654"/>
      <c r="I210" s="654"/>
      <c r="J210" s="137" t="s">
        <v>204</v>
      </c>
      <c r="K210" s="138">
        <v>4.5599999999999996</v>
      </c>
      <c r="L210" s="203"/>
      <c r="M210" s="655"/>
      <c r="N210" s="655"/>
      <c r="O210" s="655"/>
      <c r="P210" s="655">
        <f>ROUND(V210*K210,2)</f>
        <v>0</v>
      </c>
      <c r="Q210" s="655"/>
      <c r="R210" s="139"/>
      <c r="T210" s="140" t="s">
        <v>5</v>
      </c>
      <c r="U210" s="42" t="s">
        <v>42</v>
      </c>
      <c r="V210" s="210">
        <f>L210+M210</f>
        <v>0</v>
      </c>
      <c r="W210" s="210">
        <f>ROUND(L210*K210,2)</f>
        <v>0</v>
      </c>
      <c r="X210" s="210">
        <f>ROUND(M210*K210,2)</f>
        <v>0</v>
      </c>
      <c r="Y210" s="141">
        <v>1.0860000000000001</v>
      </c>
      <c r="Z210" s="141">
        <f>Y210*K210</f>
        <v>4.9521600000000001</v>
      </c>
      <c r="AA210" s="141">
        <v>0.67488999999999999</v>
      </c>
      <c r="AB210" s="141">
        <f>AA210*K210</f>
        <v>3.0774983999999996</v>
      </c>
      <c r="AC210" s="141">
        <v>0</v>
      </c>
      <c r="AD210" s="142">
        <f>AC210*K210</f>
        <v>0</v>
      </c>
      <c r="AR210" s="20" t="s">
        <v>159</v>
      </c>
      <c r="AT210" s="20" t="s">
        <v>155</v>
      </c>
      <c r="AU210" s="20" t="s">
        <v>95</v>
      </c>
      <c r="AY210" s="20" t="s">
        <v>153</v>
      </c>
      <c r="BE210" s="143">
        <f>IF(U210="základní",P210,0)</f>
        <v>0</v>
      </c>
      <c r="BF210" s="143">
        <f>IF(U210="snížená",P210,0)</f>
        <v>0</v>
      </c>
      <c r="BG210" s="143">
        <f>IF(U210="zákl. přenesená",P210,0)</f>
        <v>0</v>
      </c>
      <c r="BH210" s="143">
        <f>IF(U210="sníž. přenesená",P210,0)</f>
        <v>0</v>
      </c>
      <c r="BI210" s="143">
        <f>IF(U210="nulová",P210,0)</f>
        <v>0</v>
      </c>
      <c r="BJ210" s="20" t="s">
        <v>84</v>
      </c>
      <c r="BK210" s="143">
        <f>ROUND(V210*K210,2)</f>
        <v>0</v>
      </c>
      <c r="BL210" s="20" t="s">
        <v>159</v>
      </c>
      <c r="BM210" s="20" t="s">
        <v>255</v>
      </c>
    </row>
    <row r="211" spans="2:65" s="12" customFormat="1" ht="22.5" customHeight="1">
      <c r="B211" s="157"/>
      <c r="C211" s="204"/>
      <c r="D211" s="204"/>
      <c r="E211" s="158" t="s">
        <v>5</v>
      </c>
      <c r="F211" s="656" t="s">
        <v>256</v>
      </c>
      <c r="G211" s="657"/>
      <c r="H211" s="657"/>
      <c r="I211" s="657"/>
      <c r="J211" s="204"/>
      <c r="K211" s="158" t="s">
        <v>5</v>
      </c>
      <c r="L211" s="204"/>
      <c r="M211" s="204"/>
      <c r="N211" s="204"/>
      <c r="O211" s="204"/>
      <c r="P211" s="204"/>
      <c r="Q211" s="204"/>
      <c r="R211" s="159"/>
      <c r="T211" s="160"/>
      <c r="U211" s="204"/>
      <c r="V211" s="204"/>
      <c r="W211" s="204"/>
      <c r="X211" s="204"/>
      <c r="Y211" s="204"/>
      <c r="Z211" s="204"/>
      <c r="AA211" s="204"/>
      <c r="AB211" s="204"/>
      <c r="AC211" s="204"/>
      <c r="AD211" s="161"/>
      <c r="AT211" s="162" t="s">
        <v>162</v>
      </c>
      <c r="AU211" s="162" t="s">
        <v>95</v>
      </c>
      <c r="AV211" s="12" t="s">
        <v>84</v>
      </c>
      <c r="AW211" s="12" t="s">
        <v>7</v>
      </c>
      <c r="AX211" s="12" t="s">
        <v>79</v>
      </c>
      <c r="AY211" s="162" t="s">
        <v>153</v>
      </c>
    </row>
    <row r="212" spans="2:65" s="10" customFormat="1" ht="22.5" customHeight="1">
      <c r="B212" s="144"/>
      <c r="C212" s="201"/>
      <c r="D212" s="201"/>
      <c r="E212" s="145" t="s">
        <v>5</v>
      </c>
      <c r="F212" s="658" t="s">
        <v>257</v>
      </c>
      <c r="G212" s="659"/>
      <c r="H212" s="659"/>
      <c r="I212" s="659"/>
      <c r="J212" s="201"/>
      <c r="K212" s="146">
        <v>4.5599999999999996</v>
      </c>
      <c r="L212" s="201"/>
      <c r="M212" s="201"/>
      <c r="N212" s="201"/>
      <c r="O212" s="201"/>
      <c r="P212" s="201"/>
      <c r="Q212" s="201"/>
      <c r="R212" s="147"/>
      <c r="T212" s="148"/>
      <c r="U212" s="201"/>
      <c r="V212" s="201"/>
      <c r="W212" s="201"/>
      <c r="X212" s="201"/>
      <c r="Y212" s="201"/>
      <c r="Z212" s="201"/>
      <c r="AA212" s="201"/>
      <c r="AB212" s="201"/>
      <c r="AC212" s="201"/>
      <c r="AD212" s="149"/>
      <c r="AT212" s="150" t="s">
        <v>162</v>
      </c>
      <c r="AU212" s="150" t="s">
        <v>95</v>
      </c>
      <c r="AV212" s="10" t="s">
        <v>95</v>
      </c>
      <c r="AW212" s="10" t="s">
        <v>7</v>
      </c>
      <c r="AX212" s="10" t="s">
        <v>79</v>
      </c>
      <c r="AY212" s="150" t="s">
        <v>153</v>
      </c>
    </row>
    <row r="213" spans="2:65" s="11" customFormat="1" ht="22.5" customHeight="1">
      <c r="B213" s="151"/>
      <c r="C213" s="202"/>
      <c r="D213" s="202"/>
      <c r="E213" s="191" t="s">
        <v>5</v>
      </c>
      <c r="F213" s="660" t="s">
        <v>163</v>
      </c>
      <c r="G213" s="661"/>
      <c r="H213" s="661"/>
      <c r="I213" s="661"/>
      <c r="J213" s="202"/>
      <c r="K213" s="152">
        <v>4.5599999999999996</v>
      </c>
      <c r="L213" s="202"/>
      <c r="M213" s="202"/>
      <c r="N213" s="202"/>
      <c r="O213" s="202"/>
      <c r="P213" s="202"/>
      <c r="Q213" s="202"/>
      <c r="R213" s="153"/>
      <c r="T213" s="154"/>
      <c r="U213" s="202"/>
      <c r="V213" s="202"/>
      <c r="W213" s="202"/>
      <c r="X213" s="202"/>
      <c r="Y213" s="202"/>
      <c r="Z213" s="202"/>
      <c r="AA213" s="202"/>
      <c r="AB213" s="202"/>
      <c r="AC213" s="202"/>
      <c r="AD213" s="155"/>
      <c r="AT213" s="156" t="s">
        <v>162</v>
      </c>
      <c r="AU213" s="156" t="s">
        <v>95</v>
      </c>
      <c r="AV213" s="11" t="s">
        <v>159</v>
      </c>
      <c r="AW213" s="11" t="s">
        <v>7</v>
      </c>
      <c r="AX213" s="11" t="s">
        <v>84</v>
      </c>
      <c r="AY213" s="156" t="s">
        <v>153</v>
      </c>
    </row>
    <row r="214" spans="2:65" s="1" customFormat="1" ht="44.25" customHeight="1">
      <c r="B214" s="134"/>
      <c r="C214" s="135" t="s">
        <v>11</v>
      </c>
      <c r="D214" s="135" t="s">
        <v>155</v>
      </c>
      <c r="E214" s="136" t="s">
        <v>258</v>
      </c>
      <c r="F214" s="654" t="s">
        <v>259</v>
      </c>
      <c r="G214" s="654"/>
      <c r="H214" s="654"/>
      <c r="I214" s="654"/>
      <c r="J214" s="137" t="s">
        <v>204</v>
      </c>
      <c r="K214" s="138">
        <v>58.203000000000003</v>
      </c>
      <c r="L214" s="203"/>
      <c r="M214" s="655"/>
      <c r="N214" s="655"/>
      <c r="O214" s="655"/>
      <c r="P214" s="655">
        <f>ROUND(V214*K214,2)</f>
        <v>0</v>
      </c>
      <c r="Q214" s="655"/>
      <c r="R214" s="139"/>
      <c r="T214" s="140" t="s">
        <v>5</v>
      </c>
      <c r="U214" s="42" t="s">
        <v>42</v>
      </c>
      <c r="V214" s="210">
        <f>L214+M214</f>
        <v>0</v>
      </c>
      <c r="W214" s="210">
        <f>ROUND(L214*K214,2)</f>
        <v>0</v>
      </c>
      <c r="X214" s="210">
        <f>ROUND(M214*K214,2)</f>
        <v>0</v>
      </c>
      <c r="Y214" s="141">
        <v>0.76200000000000001</v>
      </c>
      <c r="Z214" s="141">
        <f>Y214*K214</f>
        <v>44.350686000000003</v>
      </c>
      <c r="AA214" s="141">
        <v>0.42831999999999998</v>
      </c>
      <c r="AB214" s="141">
        <f>AA214*K214</f>
        <v>24.92950896</v>
      </c>
      <c r="AC214" s="141">
        <v>0</v>
      </c>
      <c r="AD214" s="142">
        <f>AC214*K214</f>
        <v>0</v>
      </c>
      <c r="AR214" s="20" t="s">
        <v>159</v>
      </c>
      <c r="AT214" s="20" t="s">
        <v>155</v>
      </c>
      <c r="AU214" s="20" t="s">
        <v>95</v>
      </c>
      <c r="AY214" s="20" t="s">
        <v>153</v>
      </c>
      <c r="BE214" s="143">
        <f>IF(U214="základní",P214,0)</f>
        <v>0</v>
      </c>
      <c r="BF214" s="143">
        <f>IF(U214="snížená",P214,0)</f>
        <v>0</v>
      </c>
      <c r="BG214" s="143">
        <f>IF(U214="zákl. přenesená",P214,0)</f>
        <v>0</v>
      </c>
      <c r="BH214" s="143">
        <f>IF(U214="sníž. přenesená",P214,0)</f>
        <v>0</v>
      </c>
      <c r="BI214" s="143">
        <f>IF(U214="nulová",P214,0)</f>
        <v>0</v>
      </c>
      <c r="BJ214" s="20" t="s">
        <v>84</v>
      </c>
      <c r="BK214" s="143">
        <f>ROUND(V214*K214,2)</f>
        <v>0</v>
      </c>
      <c r="BL214" s="20" t="s">
        <v>159</v>
      </c>
      <c r="BM214" s="20" t="s">
        <v>260</v>
      </c>
    </row>
    <row r="215" spans="2:65" s="10" customFormat="1" ht="31.5" customHeight="1">
      <c r="B215" s="144"/>
      <c r="C215" s="201"/>
      <c r="D215" s="201"/>
      <c r="E215" s="145" t="s">
        <v>5</v>
      </c>
      <c r="F215" s="662" t="s">
        <v>261</v>
      </c>
      <c r="G215" s="663"/>
      <c r="H215" s="663"/>
      <c r="I215" s="663"/>
      <c r="J215" s="201"/>
      <c r="K215" s="146">
        <v>58.203000000000003</v>
      </c>
      <c r="L215" s="201"/>
      <c r="M215" s="201"/>
      <c r="N215" s="201"/>
      <c r="O215" s="201"/>
      <c r="P215" s="201"/>
      <c r="Q215" s="201"/>
      <c r="R215" s="147"/>
      <c r="T215" s="148"/>
      <c r="U215" s="201"/>
      <c r="V215" s="201"/>
      <c r="W215" s="201"/>
      <c r="X215" s="201"/>
      <c r="Y215" s="201"/>
      <c r="Z215" s="201"/>
      <c r="AA215" s="201"/>
      <c r="AB215" s="201"/>
      <c r="AC215" s="201"/>
      <c r="AD215" s="149"/>
      <c r="AT215" s="150" t="s">
        <v>162</v>
      </c>
      <c r="AU215" s="150" t="s">
        <v>95</v>
      </c>
      <c r="AV215" s="10" t="s">
        <v>95</v>
      </c>
      <c r="AW215" s="10" t="s">
        <v>7</v>
      </c>
      <c r="AX215" s="10" t="s">
        <v>79</v>
      </c>
      <c r="AY215" s="150" t="s">
        <v>153</v>
      </c>
    </row>
    <row r="216" spans="2:65" s="11" customFormat="1" ht="22.5" customHeight="1">
      <c r="B216" s="151"/>
      <c r="C216" s="202"/>
      <c r="D216" s="202"/>
      <c r="E216" s="191" t="s">
        <v>5</v>
      </c>
      <c r="F216" s="660" t="s">
        <v>163</v>
      </c>
      <c r="G216" s="661"/>
      <c r="H216" s="661"/>
      <c r="I216" s="661"/>
      <c r="J216" s="202"/>
      <c r="K216" s="152">
        <v>58.203000000000003</v>
      </c>
      <c r="L216" s="202"/>
      <c r="M216" s="202"/>
      <c r="N216" s="202"/>
      <c r="O216" s="202"/>
      <c r="P216" s="202"/>
      <c r="Q216" s="202"/>
      <c r="R216" s="153"/>
      <c r="T216" s="154"/>
      <c r="U216" s="202"/>
      <c r="V216" s="202"/>
      <c r="W216" s="202"/>
      <c r="X216" s="202"/>
      <c r="Y216" s="202"/>
      <c r="Z216" s="202"/>
      <c r="AA216" s="202"/>
      <c r="AB216" s="202"/>
      <c r="AC216" s="202"/>
      <c r="AD216" s="155"/>
      <c r="AT216" s="156" t="s">
        <v>162</v>
      </c>
      <c r="AU216" s="156" t="s">
        <v>95</v>
      </c>
      <c r="AV216" s="11" t="s">
        <v>159</v>
      </c>
      <c r="AW216" s="11" t="s">
        <v>7</v>
      </c>
      <c r="AX216" s="11" t="s">
        <v>84</v>
      </c>
      <c r="AY216" s="156" t="s">
        <v>153</v>
      </c>
    </row>
    <row r="217" spans="2:65" s="1" customFormat="1" ht="44.25" customHeight="1">
      <c r="B217" s="134"/>
      <c r="C217" s="135" t="s">
        <v>262</v>
      </c>
      <c r="D217" s="135" t="s">
        <v>155</v>
      </c>
      <c r="E217" s="136" t="s">
        <v>263</v>
      </c>
      <c r="F217" s="654" t="s">
        <v>264</v>
      </c>
      <c r="G217" s="654"/>
      <c r="H217" s="654"/>
      <c r="I217" s="654"/>
      <c r="J217" s="137" t="s">
        <v>204</v>
      </c>
      <c r="K217" s="138">
        <v>130.5</v>
      </c>
      <c r="L217" s="203"/>
      <c r="M217" s="655"/>
      <c r="N217" s="655"/>
      <c r="O217" s="655"/>
      <c r="P217" s="655">
        <f>ROUND(V217*K217,2)</f>
        <v>0</v>
      </c>
      <c r="Q217" s="655"/>
      <c r="R217" s="139"/>
      <c r="T217" s="140" t="s">
        <v>5</v>
      </c>
      <c r="U217" s="42" t="s">
        <v>42</v>
      </c>
      <c r="V217" s="210">
        <f>L217+M217</f>
        <v>0</v>
      </c>
      <c r="W217" s="210">
        <f>ROUND(L217*K217,2)</f>
        <v>0</v>
      </c>
      <c r="X217" s="210">
        <f>ROUND(M217*K217,2)</f>
        <v>0</v>
      </c>
      <c r="Y217" s="141">
        <v>1.0860000000000001</v>
      </c>
      <c r="Z217" s="141">
        <f>Y217*K217</f>
        <v>141.72300000000001</v>
      </c>
      <c r="AA217" s="141">
        <v>0.67488999999999999</v>
      </c>
      <c r="AB217" s="141">
        <f>AA217*K217</f>
        <v>88.073144999999997</v>
      </c>
      <c r="AC217" s="141">
        <v>0</v>
      </c>
      <c r="AD217" s="142">
        <f>AC217*K217</f>
        <v>0</v>
      </c>
      <c r="AR217" s="20" t="s">
        <v>159</v>
      </c>
      <c r="AT217" s="20" t="s">
        <v>155</v>
      </c>
      <c r="AU217" s="20" t="s">
        <v>95</v>
      </c>
      <c r="AY217" s="20" t="s">
        <v>153</v>
      </c>
      <c r="BE217" s="143">
        <f>IF(U217="základní",P217,0)</f>
        <v>0</v>
      </c>
      <c r="BF217" s="143">
        <f>IF(U217="snížená",P217,0)</f>
        <v>0</v>
      </c>
      <c r="BG217" s="143">
        <f>IF(U217="zákl. přenesená",P217,0)</f>
        <v>0</v>
      </c>
      <c r="BH217" s="143">
        <f>IF(U217="sníž. přenesená",P217,0)</f>
        <v>0</v>
      </c>
      <c r="BI217" s="143">
        <f>IF(U217="nulová",P217,0)</f>
        <v>0</v>
      </c>
      <c r="BJ217" s="20" t="s">
        <v>84</v>
      </c>
      <c r="BK217" s="143">
        <f>ROUND(V217*K217,2)</f>
        <v>0</v>
      </c>
      <c r="BL217" s="20" t="s">
        <v>159</v>
      </c>
      <c r="BM217" s="20" t="s">
        <v>265</v>
      </c>
    </row>
    <row r="218" spans="2:65" s="12" customFormat="1" ht="22.5" customHeight="1">
      <c r="B218" s="157"/>
      <c r="C218" s="204"/>
      <c r="D218" s="204"/>
      <c r="E218" s="158" t="s">
        <v>5</v>
      </c>
      <c r="F218" s="656" t="s">
        <v>266</v>
      </c>
      <c r="G218" s="657"/>
      <c r="H218" s="657"/>
      <c r="I218" s="657"/>
      <c r="J218" s="204"/>
      <c r="K218" s="158" t="s">
        <v>5</v>
      </c>
      <c r="L218" s="204"/>
      <c r="M218" s="204"/>
      <c r="N218" s="204"/>
      <c r="O218" s="204"/>
      <c r="P218" s="204"/>
      <c r="Q218" s="204"/>
      <c r="R218" s="159"/>
      <c r="T218" s="160"/>
      <c r="U218" s="204"/>
      <c r="V218" s="204"/>
      <c r="W218" s="204"/>
      <c r="X218" s="204"/>
      <c r="Y218" s="204"/>
      <c r="Z218" s="204"/>
      <c r="AA218" s="204"/>
      <c r="AB218" s="204"/>
      <c r="AC218" s="204"/>
      <c r="AD218" s="161"/>
      <c r="AT218" s="162" t="s">
        <v>162</v>
      </c>
      <c r="AU218" s="162" t="s">
        <v>95</v>
      </c>
      <c r="AV218" s="12" t="s">
        <v>84</v>
      </c>
      <c r="AW218" s="12" t="s">
        <v>7</v>
      </c>
      <c r="AX218" s="12" t="s">
        <v>79</v>
      </c>
      <c r="AY218" s="162" t="s">
        <v>153</v>
      </c>
    </row>
    <row r="219" spans="2:65" s="10" customFormat="1" ht="22.5" customHeight="1">
      <c r="B219" s="144"/>
      <c r="C219" s="201"/>
      <c r="D219" s="201"/>
      <c r="E219" s="145" t="s">
        <v>5</v>
      </c>
      <c r="F219" s="658" t="s">
        <v>267</v>
      </c>
      <c r="G219" s="659"/>
      <c r="H219" s="659"/>
      <c r="I219" s="659"/>
      <c r="J219" s="201"/>
      <c r="K219" s="146">
        <v>130.5</v>
      </c>
      <c r="L219" s="201"/>
      <c r="M219" s="201"/>
      <c r="N219" s="201"/>
      <c r="O219" s="201"/>
      <c r="P219" s="201"/>
      <c r="Q219" s="201"/>
      <c r="R219" s="147"/>
      <c r="T219" s="148"/>
      <c r="U219" s="201"/>
      <c r="V219" s="201"/>
      <c r="W219" s="201"/>
      <c r="X219" s="201"/>
      <c r="Y219" s="201"/>
      <c r="Z219" s="201"/>
      <c r="AA219" s="201"/>
      <c r="AB219" s="201"/>
      <c r="AC219" s="201"/>
      <c r="AD219" s="149"/>
      <c r="AT219" s="150" t="s">
        <v>162</v>
      </c>
      <c r="AU219" s="150" t="s">
        <v>95</v>
      </c>
      <c r="AV219" s="10" t="s">
        <v>95</v>
      </c>
      <c r="AW219" s="10" t="s">
        <v>7</v>
      </c>
      <c r="AX219" s="10" t="s">
        <v>79</v>
      </c>
      <c r="AY219" s="150" t="s">
        <v>153</v>
      </c>
    </row>
    <row r="220" spans="2:65" s="11" customFormat="1" ht="22.5" customHeight="1">
      <c r="B220" s="151"/>
      <c r="C220" s="202"/>
      <c r="D220" s="202"/>
      <c r="E220" s="191" t="s">
        <v>5</v>
      </c>
      <c r="F220" s="660" t="s">
        <v>163</v>
      </c>
      <c r="G220" s="661"/>
      <c r="H220" s="661"/>
      <c r="I220" s="661"/>
      <c r="J220" s="202"/>
      <c r="K220" s="152">
        <v>130.5</v>
      </c>
      <c r="L220" s="202"/>
      <c r="M220" s="202"/>
      <c r="N220" s="202"/>
      <c r="O220" s="202"/>
      <c r="P220" s="202"/>
      <c r="Q220" s="202"/>
      <c r="R220" s="153"/>
      <c r="T220" s="154"/>
      <c r="U220" s="202"/>
      <c r="V220" s="202"/>
      <c r="W220" s="202"/>
      <c r="X220" s="202"/>
      <c r="Y220" s="202"/>
      <c r="Z220" s="202"/>
      <c r="AA220" s="202"/>
      <c r="AB220" s="202"/>
      <c r="AC220" s="202"/>
      <c r="AD220" s="155"/>
      <c r="AT220" s="156" t="s">
        <v>162</v>
      </c>
      <c r="AU220" s="156" t="s">
        <v>95</v>
      </c>
      <c r="AV220" s="11" t="s">
        <v>159</v>
      </c>
      <c r="AW220" s="11" t="s">
        <v>7</v>
      </c>
      <c r="AX220" s="11" t="s">
        <v>84</v>
      </c>
      <c r="AY220" s="156" t="s">
        <v>153</v>
      </c>
    </row>
    <row r="221" spans="2:65" s="1" customFormat="1" ht="22.5" customHeight="1">
      <c r="B221" s="134"/>
      <c r="C221" s="135" t="s">
        <v>268</v>
      </c>
      <c r="D221" s="135" t="s">
        <v>155</v>
      </c>
      <c r="E221" s="136" t="s">
        <v>1469</v>
      </c>
      <c r="F221" s="654" t="s">
        <v>269</v>
      </c>
      <c r="G221" s="654"/>
      <c r="H221" s="654"/>
      <c r="I221" s="654"/>
      <c r="J221" s="137" t="s">
        <v>198</v>
      </c>
      <c r="K221" s="138">
        <v>4.367</v>
      </c>
      <c r="L221" s="203"/>
      <c r="M221" s="655"/>
      <c r="N221" s="655"/>
      <c r="O221" s="655"/>
      <c r="P221" s="655">
        <f>ROUND(V221*K221,2)</f>
        <v>0</v>
      </c>
      <c r="Q221" s="655"/>
      <c r="R221" s="139"/>
      <c r="T221" s="140" t="s">
        <v>5</v>
      </c>
      <c r="U221" s="42" t="s">
        <v>42</v>
      </c>
      <c r="V221" s="210">
        <f>L221+M221</f>
        <v>0</v>
      </c>
      <c r="W221" s="210">
        <f>ROUND(L221*K221,2)</f>
        <v>0</v>
      </c>
      <c r="X221" s="210">
        <f>ROUND(M221*K221,2)</f>
        <v>0</v>
      </c>
      <c r="Y221" s="141">
        <v>36.738</v>
      </c>
      <c r="Z221" s="141">
        <f>Y221*K221</f>
        <v>160.43484599999999</v>
      </c>
      <c r="AA221" s="141">
        <v>1.04881</v>
      </c>
      <c r="AB221" s="141">
        <f>AA221*K221</f>
        <v>4.5801532700000003</v>
      </c>
      <c r="AC221" s="141">
        <v>0</v>
      </c>
      <c r="AD221" s="142">
        <f>AC221*K221</f>
        <v>0</v>
      </c>
      <c r="AR221" s="20" t="s">
        <v>159</v>
      </c>
      <c r="AT221" s="20" t="s">
        <v>155</v>
      </c>
      <c r="AU221" s="20" t="s">
        <v>95</v>
      </c>
      <c r="AY221" s="20" t="s">
        <v>153</v>
      </c>
      <c r="BE221" s="143">
        <f>IF(U221="základní",P221,0)</f>
        <v>0</v>
      </c>
      <c r="BF221" s="143">
        <f>IF(U221="snížená",P221,0)</f>
        <v>0</v>
      </c>
      <c r="BG221" s="143">
        <f>IF(U221="zákl. přenesená",P221,0)</f>
        <v>0</v>
      </c>
      <c r="BH221" s="143">
        <f>IF(U221="sníž. přenesená",P221,0)</f>
        <v>0</v>
      </c>
      <c r="BI221" s="143">
        <f>IF(U221="nulová",P221,0)</f>
        <v>0</v>
      </c>
      <c r="BJ221" s="20" t="s">
        <v>84</v>
      </c>
      <c r="BK221" s="143">
        <f>ROUND(V221*K221,2)</f>
        <v>0</v>
      </c>
      <c r="BL221" s="20" t="s">
        <v>159</v>
      </c>
      <c r="BM221" s="20" t="s">
        <v>270</v>
      </c>
    </row>
    <row r="222" spans="2:65" s="12" customFormat="1" ht="22.5" customHeight="1">
      <c r="B222" s="157"/>
      <c r="C222" s="204"/>
      <c r="D222" s="204"/>
      <c r="E222" s="158" t="s">
        <v>5</v>
      </c>
      <c r="F222" s="656" t="s">
        <v>1468</v>
      </c>
      <c r="G222" s="657"/>
      <c r="H222" s="657"/>
      <c r="I222" s="657"/>
      <c r="J222" s="204"/>
      <c r="K222" s="158" t="s">
        <v>5</v>
      </c>
      <c r="L222" s="204"/>
      <c r="M222" s="204"/>
      <c r="N222" s="204"/>
      <c r="O222" s="204"/>
      <c r="P222" s="204"/>
      <c r="Q222" s="204"/>
      <c r="R222" s="159"/>
      <c r="T222" s="160"/>
      <c r="U222" s="204"/>
      <c r="V222" s="204"/>
      <c r="W222" s="204"/>
      <c r="X222" s="204"/>
      <c r="Y222" s="204"/>
      <c r="Z222" s="204"/>
      <c r="AA222" s="204"/>
      <c r="AB222" s="204"/>
      <c r="AC222" s="204"/>
      <c r="AD222" s="161"/>
      <c r="AT222" s="162" t="s">
        <v>162</v>
      </c>
      <c r="AU222" s="162" t="s">
        <v>95</v>
      </c>
      <c r="AV222" s="12" t="s">
        <v>84</v>
      </c>
      <c r="AW222" s="12" t="s">
        <v>7</v>
      </c>
      <c r="AX222" s="12" t="s">
        <v>79</v>
      </c>
      <c r="AY222" s="162" t="s">
        <v>153</v>
      </c>
    </row>
    <row r="223" spans="2:65" s="10" customFormat="1" ht="22.5" customHeight="1">
      <c r="B223" s="144"/>
      <c r="C223" s="201"/>
      <c r="D223" s="201"/>
      <c r="E223" s="145" t="s">
        <v>5</v>
      </c>
      <c r="F223" s="658" t="s">
        <v>2460</v>
      </c>
      <c r="G223" s="659"/>
      <c r="H223" s="659"/>
      <c r="I223" s="659"/>
      <c r="J223" s="201"/>
      <c r="K223" s="146">
        <v>4.367</v>
      </c>
      <c r="L223" s="201"/>
      <c r="M223" s="201"/>
      <c r="N223" s="201"/>
      <c r="O223" s="201"/>
      <c r="P223" s="201"/>
      <c r="Q223" s="201"/>
      <c r="R223" s="147"/>
      <c r="T223" s="148"/>
      <c r="U223" s="201"/>
      <c r="V223" s="201"/>
      <c r="W223" s="201"/>
      <c r="X223" s="201"/>
      <c r="Y223" s="201"/>
      <c r="Z223" s="201"/>
      <c r="AA223" s="201"/>
      <c r="AB223" s="201"/>
      <c r="AC223" s="201"/>
      <c r="AD223" s="149"/>
      <c r="AT223" s="150" t="s">
        <v>162</v>
      </c>
      <c r="AU223" s="150" t="s">
        <v>95</v>
      </c>
      <c r="AV223" s="10" t="s">
        <v>95</v>
      </c>
      <c r="AW223" s="10" t="s">
        <v>7</v>
      </c>
      <c r="AX223" s="10" t="s">
        <v>79</v>
      </c>
      <c r="AY223" s="150" t="s">
        <v>153</v>
      </c>
    </row>
    <row r="224" spans="2:65" s="11" customFormat="1" ht="22.5" customHeight="1">
      <c r="B224" s="151"/>
      <c r="C224" s="202"/>
      <c r="D224" s="202"/>
      <c r="E224" s="191" t="s">
        <v>5</v>
      </c>
      <c r="F224" s="660" t="s">
        <v>163</v>
      </c>
      <c r="G224" s="661"/>
      <c r="H224" s="661"/>
      <c r="I224" s="661"/>
      <c r="J224" s="202"/>
      <c r="K224" s="152">
        <v>4.367</v>
      </c>
      <c r="L224" s="202"/>
      <c r="M224" s="202"/>
      <c r="N224" s="202"/>
      <c r="O224" s="202"/>
      <c r="P224" s="202"/>
      <c r="Q224" s="202"/>
      <c r="R224" s="153"/>
      <c r="T224" s="154"/>
      <c r="U224" s="202"/>
      <c r="V224" s="202"/>
      <c r="W224" s="202"/>
      <c r="X224" s="202"/>
      <c r="Y224" s="202"/>
      <c r="Z224" s="202"/>
      <c r="AA224" s="202"/>
      <c r="AB224" s="202"/>
      <c r="AC224" s="202"/>
      <c r="AD224" s="155"/>
      <c r="AT224" s="156" t="s">
        <v>162</v>
      </c>
      <c r="AU224" s="156" t="s">
        <v>95</v>
      </c>
      <c r="AV224" s="11" t="s">
        <v>159</v>
      </c>
      <c r="AW224" s="11" t="s">
        <v>7</v>
      </c>
      <c r="AX224" s="11" t="s">
        <v>84</v>
      </c>
      <c r="AY224" s="156" t="s">
        <v>153</v>
      </c>
    </row>
    <row r="225" spans="2:65" s="1" customFormat="1" ht="22.5" customHeight="1">
      <c r="B225" s="134"/>
      <c r="C225" s="135" t="s">
        <v>271</v>
      </c>
      <c r="D225" s="135" t="s">
        <v>155</v>
      </c>
      <c r="E225" s="136" t="s">
        <v>272</v>
      </c>
      <c r="F225" s="654" t="s">
        <v>273</v>
      </c>
      <c r="G225" s="654"/>
      <c r="H225" s="654"/>
      <c r="I225" s="654"/>
      <c r="J225" s="137" t="s">
        <v>204</v>
      </c>
      <c r="K225" s="138">
        <v>3.8079999999999998</v>
      </c>
      <c r="L225" s="203"/>
      <c r="M225" s="655"/>
      <c r="N225" s="655"/>
      <c r="O225" s="655"/>
      <c r="P225" s="655">
        <f>ROUND(V225*K225,2)</f>
        <v>0</v>
      </c>
      <c r="Q225" s="655"/>
      <c r="R225" s="139"/>
      <c r="T225" s="140" t="s">
        <v>5</v>
      </c>
      <c r="U225" s="42" t="s">
        <v>42</v>
      </c>
      <c r="V225" s="210">
        <f>L225+M225</f>
        <v>0</v>
      </c>
      <c r="W225" s="210">
        <f>ROUND(L225*K225,2)</f>
        <v>0</v>
      </c>
      <c r="X225" s="210">
        <f>ROUND(M225*K225,2)</f>
        <v>0</v>
      </c>
      <c r="Y225" s="141">
        <v>0.69099999999999995</v>
      </c>
      <c r="Z225" s="141">
        <f>Y225*K225</f>
        <v>2.6313279999999999</v>
      </c>
      <c r="AA225" s="141">
        <v>0.32594000000000001</v>
      </c>
      <c r="AB225" s="141">
        <f>AA225*K225</f>
        <v>1.24117952</v>
      </c>
      <c r="AC225" s="141">
        <v>0</v>
      </c>
      <c r="AD225" s="142">
        <f>AC225*K225</f>
        <v>0</v>
      </c>
      <c r="AR225" s="20" t="s">
        <v>159</v>
      </c>
      <c r="AT225" s="20" t="s">
        <v>155</v>
      </c>
      <c r="AU225" s="20" t="s">
        <v>95</v>
      </c>
      <c r="AY225" s="20" t="s">
        <v>153</v>
      </c>
      <c r="BE225" s="143">
        <f>IF(U225="základní",P225,0)</f>
        <v>0</v>
      </c>
      <c r="BF225" s="143">
        <f>IF(U225="snížená",P225,0)</f>
        <v>0</v>
      </c>
      <c r="BG225" s="143">
        <f>IF(U225="zákl. přenesená",P225,0)</f>
        <v>0</v>
      </c>
      <c r="BH225" s="143">
        <f>IF(U225="sníž. přenesená",P225,0)</f>
        <v>0</v>
      </c>
      <c r="BI225" s="143">
        <f>IF(U225="nulová",P225,0)</f>
        <v>0</v>
      </c>
      <c r="BJ225" s="20" t="s">
        <v>84</v>
      </c>
      <c r="BK225" s="143">
        <f>ROUND(V225*K225,2)</f>
        <v>0</v>
      </c>
      <c r="BL225" s="20" t="s">
        <v>159</v>
      </c>
      <c r="BM225" s="20" t="s">
        <v>274</v>
      </c>
    </row>
    <row r="226" spans="2:65" s="10" customFormat="1" ht="22.5" customHeight="1">
      <c r="B226" s="144"/>
      <c r="C226" s="201"/>
      <c r="D226" s="201"/>
      <c r="E226" s="145" t="s">
        <v>5</v>
      </c>
      <c r="F226" s="662" t="s">
        <v>275</v>
      </c>
      <c r="G226" s="663"/>
      <c r="H226" s="663"/>
      <c r="I226" s="663"/>
      <c r="J226" s="201"/>
      <c r="K226" s="146">
        <v>3.8079999999999998</v>
      </c>
      <c r="L226" s="201"/>
      <c r="M226" s="201"/>
      <c r="N226" s="201"/>
      <c r="O226" s="201"/>
      <c r="P226" s="201"/>
      <c r="Q226" s="201"/>
      <c r="R226" s="147"/>
      <c r="T226" s="148"/>
      <c r="U226" s="201"/>
      <c r="V226" s="201"/>
      <c r="W226" s="201"/>
      <c r="X226" s="201"/>
      <c r="Y226" s="201"/>
      <c r="Z226" s="201"/>
      <c r="AA226" s="201"/>
      <c r="AB226" s="201"/>
      <c r="AC226" s="201"/>
      <c r="AD226" s="149"/>
      <c r="AT226" s="150" t="s">
        <v>162</v>
      </c>
      <c r="AU226" s="150" t="s">
        <v>95</v>
      </c>
      <c r="AV226" s="10" t="s">
        <v>95</v>
      </c>
      <c r="AW226" s="10" t="s">
        <v>7</v>
      </c>
      <c r="AX226" s="10" t="s">
        <v>79</v>
      </c>
      <c r="AY226" s="150" t="s">
        <v>153</v>
      </c>
    </row>
    <row r="227" spans="2:65" s="11" customFormat="1" ht="22.5" customHeight="1">
      <c r="B227" s="151"/>
      <c r="C227" s="202"/>
      <c r="D227" s="202"/>
      <c r="E227" s="191" t="s">
        <v>5</v>
      </c>
      <c r="F227" s="660" t="s">
        <v>163</v>
      </c>
      <c r="G227" s="661"/>
      <c r="H227" s="661"/>
      <c r="I227" s="661"/>
      <c r="J227" s="202"/>
      <c r="K227" s="152">
        <v>3.8079999999999998</v>
      </c>
      <c r="L227" s="202"/>
      <c r="M227" s="202"/>
      <c r="N227" s="202"/>
      <c r="O227" s="202"/>
      <c r="P227" s="202"/>
      <c r="Q227" s="202"/>
      <c r="R227" s="153"/>
      <c r="T227" s="154"/>
      <c r="U227" s="202"/>
      <c r="V227" s="202"/>
      <c r="W227" s="202"/>
      <c r="X227" s="202"/>
      <c r="Y227" s="202"/>
      <c r="Z227" s="202"/>
      <c r="AA227" s="202"/>
      <c r="AB227" s="202"/>
      <c r="AC227" s="202"/>
      <c r="AD227" s="155"/>
      <c r="AT227" s="156" t="s">
        <v>162</v>
      </c>
      <c r="AU227" s="156" t="s">
        <v>95</v>
      </c>
      <c r="AV227" s="11" t="s">
        <v>159</v>
      </c>
      <c r="AW227" s="11" t="s">
        <v>7</v>
      </c>
      <c r="AX227" s="11" t="s">
        <v>84</v>
      </c>
      <c r="AY227" s="156" t="s">
        <v>153</v>
      </c>
    </row>
    <row r="228" spans="2:65" s="1" customFormat="1" ht="22.5" customHeight="1">
      <c r="B228" s="134"/>
      <c r="C228" s="135" t="s">
        <v>276</v>
      </c>
      <c r="D228" s="135" t="s">
        <v>155</v>
      </c>
      <c r="E228" s="136" t="s">
        <v>277</v>
      </c>
      <c r="F228" s="654" t="s">
        <v>278</v>
      </c>
      <c r="G228" s="654"/>
      <c r="H228" s="654"/>
      <c r="I228" s="654"/>
      <c r="J228" s="137" t="s">
        <v>204</v>
      </c>
      <c r="K228" s="138">
        <v>3.1429999999999998</v>
      </c>
      <c r="L228" s="203"/>
      <c r="M228" s="655"/>
      <c r="N228" s="655"/>
      <c r="O228" s="655"/>
      <c r="P228" s="655">
        <f>ROUND(V228*K228,2)</f>
        <v>0</v>
      </c>
      <c r="Q228" s="655"/>
      <c r="R228" s="139"/>
      <c r="T228" s="140" t="s">
        <v>5</v>
      </c>
      <c r="U228" s="42" t="s">
        <v>42</v>
      </c>
      <c r="V228" s="210">
        <f>L228+M228</f>
        <v>0</v>
      </c>
      <c r="W228" s="210">
        <f>ROUND(L228*K228,2)</f>
        <v>0</v>
      </c>
      <c r="X228" s="210">
        <f>ROUND(M228*K228,2)</f>
        <v>0</v>
      </c>
      <c r="Y228" s="141">
        <v>0.54</v>
      </c>
      <c r="Z228" s="141">
        <f>Y228*K228</f>
        <v>1.69722</v>
      </c>
      <c r="AA228" s="141">
        <v>0.155</v>
      </c>
      <c r="AB228" s="141">
        <f>AA228*K228</f>
        <v>0.48716499999999996</v>
      </c>
      <c r="AC228" s="141">
        <v>0</v>
      </c>
      <c r="AD228" s="142">
        <f>AC228*K228</f>
        <v>0</v>
      </c>
      <c r="AR228" s="20" t="s">
        <v>159</v>
      </c>
      <c r="AT228" s="20" t="s">
        <v>155</v>
      </c>
      <c r="AU228" s="20" t="s">
        <v>95</v>
      </c>
      <c r="AY228" s="20" t="s">
        <v>153</v>
      </c>
      <c r="BE228" s="143">
        <f>IF(U228="základní",P228,0)</f>
        <v>0</v>
      </c>
      <c r="BF228" s="143">
        <f>IF(U228="snížená",P228,0)</f>
        <v>0</v>
      </c>
      <c r="BG228" s="143">
        <f>IF(U228="zákl. přenesená",P228,0)</f>
        <v>0</v>
      </c>
      <c r="BH228" s="143">
        <f>IF(U228="sníž. přenesená",P228,0)</f>
        <v>0</v>
      </c>
      <c r="BI228" s="143">
        <f>IF(U228="nulová",P228,0)</f>
        <v>0</v>
      </c>
      <c r="BJ228" s="20" t="s">
        <v>84</v>
      </c>
      <c r="BK228" s="143">
        <f>ROUND(V228*K228,2)</f>
        <v>0</v>
      </c>
      <c r="BL228" s="20" t="s">
        <v>159</v>
      </c>
      <c r="BM228" s="20" t="s">
        <v>279</v>
      </c>
    </row>
    <row r="229" spans="2:65" s="10" customFormat="1" ht="22.5" customHeight="1">
      <c r="B229" s="144"/>
      <c r="C229" s="201"/>
      <c r="D229" s="201"/>
      <c r="E229" s="145" t="s">
        <v>5</v>
      </c>
      <c r="F229" s="662" t="s">
        <v>280</v>
      </c>
      <c r="G229" s="663"/>
      <c r="H229" s="663"/>
      <c r="I229" s="663"/>
      <c r="J229" s="201"/>
      <c r="K229" s="146">
        <v>3.1429999999999998</v>
      </c>
      <c r="L229" s="201"/>
      <c r="M229" s="201"/>
      <c r="N229" s="201"/>
      <c r="O229" s="201"/>
      <c r="P229" s="201"/>
      <c r="Q229" s="201"/>
      <c r="R229" s="147"/>
      <c r="T229" s="148"/>
      <c r="U229" s="201"/>
      <c r="V229" s="201"/>
      <c r="W229" s="201"/>
      <c r="X229" s="201"/>
      <c r="Y229" s="201"/>
      <c r="Z229" s="201"/>
      <c r="AA229" s="201"/>
      <c r="AB229" s="201"/>
      <c r="AC229" s="201"/>
      <c r="AD229" s="149"/>
      <c r="AT229" s="150" t="s">
        <v>162</v>
      </c>
      <c r="AU229" s="150" t="s">
        <v>95</v>
      </c>
      <c r="AV229" s="10" t="s">
        <v>95</v>
      </c>
      <c r="AW229" s="10" t="s">
        <v>7</v>
      </c>
      <c r="AX229" s="10" t="s">
        <v>79</v>
      </c>
      <c r="AY229" s="150" t="s">
        <v>153</v>
      </c>
    </row>
    <row r="230" spans="2:65" s="11" customFormat="1" ht="22.5" customHeight="1">
      <c r="B230" s="151"/>
      <c r="C230" s="202"/>
      <c r="D230" s="202"/>
      <c r="E230" s="191" t="s">
        <v>5</v>
      </c>
      <c r="F230" s="660" t="s">
        <v>163</v>
      </c>
      <c r="G230" s="661"/>
      <c r="H230" s="661"/>
      <c r="I230" s="661"/>
      <c r="J230" s="202"/>
      <c r="K230" s="152">
        <v>3.1429999999999998</v>
      </c>
      <c r="L230" s="202"/>
      <c r="M230" s="202"/>
      <c r="N230" s="202"/>
      <c r="O230" s="202"/>
      <c r="P230" s="202"/>
      <c r="Q230" s="202"/>
      <c r="R230" s="153"/>
      <c r="T230" s="154"/>
      <c r="U230" s="202"/>
      <c r="V230" s="202"/>
      <c r="W230" s="202"/>
      <c r="X230" s="202"/>
      <c r="Y230" s="202"/>
      <c r="Z230" s="202"/>
      <c r="AA230" s="202"/>
      <c r="AB230" s="202"/>
      <c r="AC230" s="202"/>
      <c r="AD230" s="155"/>
      <c r="AT230" s="156" t="s">
        <v>162</v>
      </c>
      <c r="AU230" s="156" t="s">
        <v>95</v>
      </c>
      <c r="AV230" s="11" t="s">
        <v>159</v>
      </c>
      <c r="AW230" s="11" t="s">
        <v>7</v>
      </c>
      <c r="AX230" s="11" t="s">
        <v>84</v>
      </c>
      <c r="AY230" s="156" t="s">
        <v>153</v>
      </c>
    </row>
    <row r="231" spans="2:65" s="1" customFormat="1" ht="44.25" customHeight="1">
      <c r="B231" s="134"/>
      <c r="C231" s="135" t="s">
        <v>281</v>
      </c>
      <c r="D231" s="135" t="s">
        <v>155</v>
      </c>
      <c r="E231" s="136" t="s">
        <v>282</v>
      </c>
      <c r="F231" s="654" t="s">
        <v>283</v>
      </c>
      <c r="G231" s="654"/>
      <c r="H231" s="654"/>
      <c r="I231" s="654"/>
      <c r="J231" s="137" t="s">
        <v>204</v>
      </c>
      <c r="K231" s="138">
        <v>5.9630000000000001</v>
      </c>
      <c r="L231" s="203"/>
      <c r="M231" s="655"/>
      <c r="N231" s="655"/>
      <c r="O231" s="655"/>
      <c r="P231" s="655">
        <f>ROUND(V231*K231,2)</f>
        <v>0</v>
      </c>
      <c r="Q231" s="655"/>
      <c r="R231" s="139"/>
      <c r="T231" s="140" t="s">
        <v>5</v>
      </c>
      <c r="U231" s="42" t="s">
        <v>42</v>
      </c>
      <c r="V231" s="210">
        <f>L231+M231</f>
        <v>0</v>
      </c>
      <c r="W231" s="210">
        <f>ROUND(L231*K231,2)</f>
        <v>0</v>
      </c>
      <c r="X231" s="210">
        <f>ROUND(M231*K231,2)</f>
        <v>0</v>
      </c>
      <c r="Y231" s="141">
        <v>0.52500000000000002</v>
      </c>
      <c r="Z231" s="141">
        <f>Y231*K231</f>
        <v>3.1305750000000003</v>
      </c>
      <c r="AA231" s="141">
        <v>6.9819999999999993E-2</v>
      </c>
      <c r="AB231" s="141">
        <f>AA231*K231</f>
        <v>0.41633665999999997</v>
      </c>
      <c r="AC231" s="141">
        <v>0</v>
      </c>
      <c r="AD231" s="142">
        <f>AC231*K231</f>
        <v>0</v>
      </c>
      <c r="AR231" s="20" t="s">
        <v>159</v>
      </c>
      <c r="AT231" s="20" t="s">
        <v>155</v>
      </c>
      <c r="AU231" s="20" t="s">
        <v>95</v>
      </c>
      <c r="AY231" s="20" t="s">
        <v>153</v>
      </c>
      <c r="BE231" s="143">
        <f>IF(U231="základní",P231,0)</f>
        <v>0</v>
      </c>
      <c r="BF231" s="143">
        <f>IF(U231="snížená",P231,0)</f>
        <v>0</v>
      </c>
      <c r="BG231" s="143">
        <f>IF(U231="zákl. přenesená",P231,0)</f>
        <v>0</v>
      </c>
      <c r="BH231" s="143">
        <f>IF(U231="sníž. přenesená",P231,0)</f>
        <v>0</v>
      </c>
      <c r="BI231" s="143">
        <f>IF(U231="nulová",P231,0)</f>
        <v>0</v>
      </c>
      <c r="BJ231" s="20" t="s">
        <v>84</v>
      </c>
      <c r="BK231" s="143">
        <f>ROUND(V231*K231,2)</f>
        <v>0</v>
      </c>
      <c r="BL231" s="20" t="s">
        <v>159</v>
      </c>
      <c r="BM231" s="20" t="s">
        <v>284</v>
      </c>
    </row>
    <row r="232" spans="2:65" s="10" customFormat="1" ht="22.5" customHeight="1">
      <c r="B232" s="144"/>
      <c r="C232" s="201"/>
      <c r="D232" s="201"/>
      <c r="E232" s="145" t="s">
        <v>5</v>
      </c>
      <c r="F232" s="662" t="s">
        <v>285</v>
      </c>
      <c r="G232" s="663"/>
      <c r="H232" s="663"/>
      <c r="I232" s="663"/>
      <c r="J232" s="201"/>
      <c r="K232" s="146">
        <v>5.9630000000000001</v>
      </c>
      <c r="L232" s="201"/>
      <c r="M232" s="201"/>
      <c r="N232" s="201"/>
      <c r="O232" s="201"/>
      <c r="P232" s="201"/>
      <c r="Q232" s="201"/>
      <c r="R232" s="147"/>
      <c r="T232" s="148"/>
      <c r="U232" s="201"/>
      <c r="V232" s="201"/>
      <c r="W232" s="201"/>
      <c r="X232" s="201"/>
      <c r="Y232" s="201"/>
      <c r="Z232" s="201"/>
      <c r="AA232" s="201"/>
      <c r="AB232" s="201"/>
      <c r="AC232" s="201"/>
      <c r="AD232" s="149"/>
      <c r="AT232" s="150" t="s">
        <v>162</v>
      </c>
      <c r="AU232" s="150" t="s">
        <v>95</v>
      </c>
      <c r="AV232" s="10" t="s">
        <v>95</v>
      </c>
      <c r="AW232" s="10" t="s">
        <v>7</v>
      </c>
      <c r="AX232" s="10" t="s">
        <v>79</v>
      </c>
      <c r="AY232" s="150" t="s">
        <v>153</v>
      </c>
    </row>
    <row r="233" spans="2:65" s="11" customFormat="1" ht="22.5" customHeight="1">
      <c r="B233" s="151"/>
      <c r="C233" s="202"/>
      <c r="D233" s="202"/>
      <c r="E233" s="191" t="s">
        <v>5</v>
      </c>
      <c r="F233" s="660" t="s">
        <v>163</v>
      </c>
      <c r="G233" s="661"/>
      <c r="H233" s="661"/>
      <c r="I233" s="661"/>
      <c r="J233" s="202"/>
      <c r="K233" s="152">
        <v>5.9630000000000001</v>
      </c>
      <c r="L233" s="202"/>
      <c r="M233" s="202"/>
      <c r="N233" s="202"/>
      <c r="O233" s="202"/>
      <c r="P233" s="202"/>
      <c r="Q233" s="202"/>
      <c r="R233" s="153"/>
      <c r="T233" s="154"/>
      <c r="U233" s="202"/>
      <c r="V233" s="202"/>
      <c r="W233" s="202"/>
      <c r="X233" s="202"/>
      <c r="Y233" s="202"/>
      <c r="Z233" s="202"/>
      <c r="AA233" s="202"/>
      <c r="AB233" s="202"/>
      <c r="AC233" s="202"/>
      <c r="AD233" s="155"/>
      <c r="AT233" s="156" t="s">
        <v>162</v>
      </c>
      <c r="AU233" s="156" t="s">
        <v>95</v>
      </c>
      <c r="AV233" s="11" t="s">
        <v>159</v>
      </c>
      <c r="AW233" s="11" t="s">
        <v>7</v>
      </c>
      <c r="AX233" s="11" t="s">
        <v>84</v>
      </c>
      <c r="AY233" s="156" t="s">
        <v>153</v>
      </c>
    </row>
    <row r="234" spans="2:65" s="1" customFormat="1" ht="44.25" customHeight="1">
      <c r="B234" s="134"/>
      <c r="C234" s="135" t="s">
        <v>286</v>
      </c>
      <c r="D234" s="135" t="s">
        <v>155</v>
      </c>
      <c r="E234" s="136" t="s">
        <v>287</v>
      </c>
      <c r="F234" s="654" t="s">
        <v>288</v>
      </c>
      <c r="G234" s="654"/>
      <c r="H234" s="654"/>
      <c r="I234" s="654"/>
      <c r="J234" s="137" t="s">
        <v>204</v>
      </c>
      <c r="K234" s="138">
        <v>29.212</v>
      </c>
      <c r="L234" s="203"/>
      <c r="M234" s="655"/>
      <c r="N234" s="655"/>
      <c r="O234" s="655"/>
      <c r="P234" s="655">
        <f>ROUND(V234*K234,2)</f>
        <v>0</v>
      </c>
      <c r="Q234" s="655"/>
      <c r="R234" s="139"/>
      <c r="T234" s="140" t="s">
        <v>5</v>
      </c>
      <c r="U234" s="42" t="s">
        <v>42</v>
      </c>
      <c r="V234" s="210">
        <f>L234+M234</f>
        <v>0</v>
      </c>
      <c r="W234" s="210">
        <f>ROUND(L234*K234,2)</f>
        <v>0</v>
      </c>
      <c r="X234" s="210">
        <f>ROUND(M234*K234,2)</f>
        <v>0</v>
      </c>
      <c r="Y234" s="141">
        <v>0.55600000000000005</v>
      </c>
      <c r="Z234" s="141">
        <f>Y234*K234</f>
        <v>16.241872000000001</v>
      </c>
      <c r="AA234" s="141">
        <v>0.10421999999999999</v>
      </c>
      <c r="AB234" s="141">
        <f>AA234*K234</f>
        <v>3.0444746399999998</v>
      </c>
      <c r="AC234" s="141">
        <v>0</v>
      </c>
      <c r="AD234" s="142">
        <f>AC234*K234</f>
        <v>0</v>
      </c>
      <c r="AR234" s="20" t="s">
        <v>159</v>
      </c>
      <c r="AT234" s="20" t="s">
        <v>155</v>
      </c>
      <c r="AU234" s="20" t="s">
        <v>95</v>
      </c>
      <c r="AY234" s="20" t="s">
        <v>153</v>
      </c>
      <c r="BE234" s="143">
        <f>IF(U234="základní",P234,0)</f>
        <v>0</v>
      </c>
      <c r="BF234" s="143">
        <f>IF(U234="snížená",P234,0)</f>
        <v>0</v>
      </c>
      <c r="BG234" s="143">
        <f>IF(U234="zákl. přenesená",P234,0)</f>
        <v>0</v>
      </c>
      <c r="BH234" s="143">
        <f>IF(U234="sníž. přenesená",P234,0)</f>
        <v>0</v>
      </c>
      <c r="BI234" s="143">
        <f>IF(U234="nulová",P234,0)</f>
        <v>0</v>
      </c>
      <c r="BJ234" s="20" t="s">
        <v>84</v>
      </c>
      <c r="BK234" s="143">
        <f>ROUND(V234*K234,2)</f>
        <v>0</v>
      </c>
      <c r="BL234" s="20" t="s">
        <v>159</v>
      </c>
      <c r="BM234" s="20" t="s">
        <v>289</v>
      </c>
    </row>
    <row r="235" spans="2:65" s="10" customFormat="1" ht="22.5" customHeight="1">
      <c r="B235" s="144"/>
      <c r="C235" s="201"/>
      <c r="D235" s="201"/>
      <c r="E235" s="145" t="s">
        <v>5</v>
      </c>
      <c r="F235" s="662" t="s">
        <v>290</v>
      </c>
      <c r="G235" s="663"/>
      <c r="H235" s="663"/>
      <c r="I235" s="663"/>
      <c r="J235" s="201"/>
      <c r="K235" s="146">
        <v>7.641</v>
      </c>
      <c r="L235" s="201"/>
      <c r="M235" s="201"/>
      <c r="N235" s="201"/>
      <c r="O235" s="201"/>
      <c r="P235" s="201"/>
      <c r="Q235" s="201"/>
      <c r="R235" s="147"/>
      <c r="T235" s="148"/>
      <c r="U235" s="201"/>
      <c r="V235" s="201"/>
      <c r="W235" s="201"/>
      <c r="X235" s="201"/>
      <c r="Y235" s="201"/>
      <c r="Z235" s="201"/>
      <c r="AA235" s="201"/>
      <c r="AB235" s="201"/>
      <c r="AC235" s="201"/>
      <c r="AD235" s="149"/>
      <c r="AT235" s="150" t="s">
        <v>162</v>
      </c>
      <c r="AU235" s="150" t="s">
        <v>95</v>
      </c>
      <c r="AV235" s="10" t="s">
        <v>95</v>
      </c>
      <c r="AW235" s="10" t="s">
        <v>7</v>
      </c>
      <c r="AX235" s="10" t="s">
        <v>79</v>
      </c>
      <c r="AY235" s="150" t="s">
        <v>153</v>
      </c>
    </row>
    <row r="236" spans="2:65" s="10" customFormat="1" ht="22.5" customHeight="1">
      <c r="B236" s="144"/>
      <c r="C236" s="201"/>
      <c r="D236" s="201"/>
      <c r="E236" s="145" t="s">
        <v>5</v>
      </c>
      <c r="F236" s="658" t="s">
        <v>291</v>
      </c>
      <c r="G236" s="659"/>
      <c r="H236" s="659"/>
      <c r="I236" s="659"/>
      <c r="J236" s="201"/>
      <c r="K236" s="146">
        <v>8.2959999999999994</v>
      </c>
      <c r="L236" s="201"/>
      <c r="M236" s="201"/>
      <c r="N236" s="201"/>
      <c r="O236" s="201"/>
      <c r="P236" s="201"/>
      <c r="Q236" s="201"/>
      <c r="R236" s="147"/>
      <c r="T236" s="148"/>
      <c r="U236" s="201"/>
      <c r="V236" s="201"/>
      <c r="W236" s="201"/>
      <c r="X236" s="201"/>
      <c r="Y236" s="201"/>
      <c r="Z236" s="201"/>
      <c r="AA236" s="201"/>
      <c r="AB236" s="201"/>
      <c r="AC236" s="201"/>
      <c r="AD236" s="149"/>
      <c r="AT236" s="150" t="s">
        <v>162</v>
      </c>
      <c r="AU236" s="150" t="s">
        <v>95</v>
      </c>
      <c r="AV236" s="10" t="s">
        <v>95</v>
      </c>
      <c r="AW236" s="10" t="s">
        <v>7</v>
      </c>
      <c r="AX236" s="10" t="s">
        <v>79</v>
      </c>
      <c r="AY236" s="150" t="s">
        <v>153</v>
      </c>
    </row>
    <row r="237" spans="2:65" s="10" customFormat="1" ht="22.5" customHeight="1">
      <c r="B237" s="144"/>
      <c r="C237" s="201"/>
      <c r="D237" s="201"/>
      <c r="E237" s="145" t="s">
        <v>5</v>
      </c>
      <c r="F237" s="658" t="s">
        <v>292</v>
      </c>
      <c r="G237" s="659"/>
      <c r="H237" s="659"/>
      <c r="I237" s="659"/>
      <c r="J237" s="201"/>
      <c r="K237" s="146">
        <v>13.275</v>
      </c>
      <c r="L237" s="201"/>
      <c r="M237" s="201"/>
      <c r="N237" s="201"/>
      <c r="O237" s="201"/>
      <c r="P237" s="201"/>
      <c r="Q237" s="201"/>
      <c r="R237" s="147"/>
      <c r="T237" s="148"/>
      <c r="U237" s="201"/>
      <c r="V237" s="201"/>
      <c r="W237" s="201"/>
      <c r="X237" s="201"/>
      <c r="Y237" s="201"/>
      <c r="Z237" s="201"/>
      <c r="AA237" s="201"/>
      <c r="AB237" s="201"/>
      <c r="AC237" s="201"/>
      <c r="AD237" s="149"/>
      <c r="AT237" s="150" t="s">
        <v>162</v>
      </c>
      <c r="AU237" s="150" t="s">
        <v>95</v>
      </c>
      <c r="AV237" s="10" t="s">
        <v>95</v>
      </c>
      <c r="AW237" s="10" t="s">
        <v>7</v>
      </c>
      <c r="AX237" s="10" t="s">
        <v>79</v>
      </c>
      <c r="AY237" s="150" t="s">
        <v>153</v>
      </c>
    </row>
    <row r="238" spans="2:65" s="11" customFormat="1" ht="22.5" customHeight="1">
      <c r="B238" s="151"/>
      <c r="C238" s="202"/>
      <c r="D238" s="202"/>
      <c r="E238" s="191" t="s">
        <v>5</v>
      </c>
      <c r="F238" s="660" t="s">
        <v>163</v>
      </c>
      <c r="G238" s="661"/>
      <c r="H238" s="661"/>
      <c r="I238" s="661"/>
      <c r="J238" s="202"/>
      <c r="K238" s="152">
        <v>29.212</v>
      </c>
      <c r="L238" s="202"/>
      <c r="M238" s="202"/>
      <c r="N238" s="202"/>
      <c r="O238" s="202"/>
      <c r="P238" s="202"/>
      <c r="Q238" s="202"/>
      <c r="R238" s="153"/>
      <c r="T238" s="154"/>
      <c r="U238" s="202"/>
      <c r="V238" s="202"/>
      <c r="W238" s="202"/>
      <c r="X238" s="202"/>
      <c r="Y238" s="202"/>
      <c r="Z238" s="202"/>
      <c r="AA238" s="202"/>
      <c r="AB238" s="202"/>
      <c r="AC238" s="202"/>
      <c r="AD238" s="155"/>
      <c r="AT238" s="156" t="s">
        <v>162</v>
      </c>
      <c r="AU238" s="156" t="s">
        <v>95</v>
      </c>
      <c r="AV238" s="11" t="s">
        <v>159</v>
      </c>
      <c r="AW238" s="11" t="s">
        <v>7</v>
      </c>
      <c r="AX238" s="11" t="s">
        <v>84</v>
      </c>
      <c r="AY238" s="156" t="s">
        <v>153</v>
      </c>
    </row>
    <row r="239" spans="2:65" s="1" customFormat="1" ht="22.5" customHeight="1">
      <c r="B239" s="134"/>
      <c r="C239" s="556" t="s">
        <v>293</v>
      </c>
      <c r="D239" s="556" t="s">
        <v>155</v>
      </c>
      <c r="E239" s="557" t="s">
        <v>294</v>
      </c>
      <c r="F239" s="666" t="s">
        <v>295</v>
      </c>
      <c r="G239" s="666"/>
      <c r="H239" s="666"/>
      <c r="I239" s="666"/>
      <c r="J239" s="558" t="s">
        <v>158</v>
      </c>
      <c r="K239" s="559">
        <v>4.7309999999999999</v>
      </c>
      <c r="L239" s="560"/>
      <c r="M239" s="667"/>
      <c r="N239" s="667"/>
      <c r="O239" s="667"/>
      <c r="P239" s="667">
        <f>ROUND(V239*K239,2)</f>
        <v>0</v>
      </c>
      <c r="Q239" s="667"/>
      <c r="R239" s="139"/>
      <c r="T239" s="140" t="s">
        <v>5</v>
      </c>
      <c r="U239" s="42" t="s">
        <v>42</v>
      </c>
      <c r="V239" s="210">
        <f>L239+M239</f>
        <v>0</v>
      </c>
      <c r="W239" s="210">
        <f>ROUND(L239*K239,2)</f>
        <v>0</v>
      </c>
      <c r="X239" s="210">
        <f>ROUND(M239*K239,2)</f>
        <v>0</v>
      </c>
      <c r="Y239" s="141">
        <v>2.0019999999999998</v>
      </c>
      <c r="Z239" s="141">
        <f>Y239*K239</f>
        <v>9.4714619999999989</v>
      </c>
      <c r="AA239" s="141">
        <v>2.4533100000000001</v>
      </c>
      <c r="AB239" s="141">
        <f>AA239*K239</f>
        <v>11.60660961</v>
      </c>
      <c r="AC239" s="141">
        <v>0</v>
      </c>
      <c r="AD239" s="142">
        <f>AC239*K239</f>
        <v>0</v>
      </c>
      <c r="AR239" s="20" t="s">
        <v>159</v>
      </c>
      <c r="AT239" s="20" t="s">
        <v>155</v>
      </c>
      <c r="AU239" s="20" t="s">
        <v>95</v>
      </c>
      <c r="AY239" s="20" t="s">
        <v>153</v>
      </c>
      <c r="BE239" s="143">
        <f>IF(U239="základní",P239,0)</f>
        <v>0</v>
      </c>
      <c r="BF239" s="143">
        <f>IF(U239="snížená",P239,0)</f>
        <v>0</v>
      </c>
      <c r="BG239" s="143">
        <f>IF(U239="zákl. přenesená",P239,0)</f>
        <v>0</v>
      </c>
      <c r="BH239" s="143">
        <f>IF(U239="sníž. přenesená",P239,0)</f>
        <v>0</v>
      </c>
      <c r="BI239" s="143">
        <f>IF(U239="nulová",P239,0)</f>
        <v>0</v>
      </c>
      <c r="BJ239" s="20" t="s">
        <v>84</v>
      </c>
      <c r="BK239" s="143">
        <f>ROUND(V239*K239,2)</f>
        <v>0</v>
      </c>
      <c r="BL239" s="20" t="s">
        <v>159</v>
      </c>
      <c r="BM239" s="20" t="s">
        <v>296</v>
      </c>
    </row>
    <row r="240" spans="2:65" s="10" customFormat="1" ht="22.5" customHeight="1">
      <c r="B240" s="144"/>
      <c r="C240" s="561"/>
      <c r="D240" s="561"/>
      <c r="E240" s="562" t="s">
        <v>5</v>
      </c>
      <c r="F240" s="668" t="s">
        <v>297</v>
      </c>
      <c r="G240" s="669"/>
      <c r="H240" s="669"/>
      <c r="I240" s="669"/>
      <c r="J240" s="561"/>
      <c r="K240" s="563">
        <v>4.7309999999999999</v>
      </c>
      <c r="L240" s="561"/>
      <c r="M240" s="561"/>
      <c r="N240" s="561"/>
      <c r="O240" s="561"/>
      <c r="P240" s="561"/>
      <c r="Q240" s="561"/>
      <c r="R240" s="147"/>
      <c r="T240" s="148"/>
      <c r="U240" s="201"/>
      <c r="V240" s="201"/>
      <c r="W240" s="201"/>
      <c r="X240" s="201"/>
      <c r="Y240" s="201"/>
      <c r="Z240" s="201"/>
      <c r="AA240" s="201"/>
      <c r="AB240" s="201"/>
      <c r="AC240" s="201"/>
      <c r="AD240" s="149"/>
      <c r="AT240" s="150" t="s">
        <v>162</v>
      </c>
      <c r="AU240" s="150" t="s">
        <v>95</v>
      </c>
      <c r="AV240" s="10" t="s">
        <v>95</v>
      </c>
      <c r="AW240" s="10" t="s">
        <v>7</v>
      </c>
      <c r="AX240" s="10" t="s">
        <v>79</v>
      </c>
      <c r="AY240" s="150" t="s">
        <v>153</v>
      </c>
    </row>
    <row r="241" spans="1:65" s="11" customFormat="1" ht="22.5" customHeight="1">
      <c r="B241" s="151"/>
      <c r="C241" s="564"/>
      <c r="D241" s="564"/>
      <c r="E241" s="565" t="s">
        <v>5</v>
      </c>
      <c r="F241" s="670" t="s">
        <v>163</v>
      </c>
      <c r="G241" s="671"/>
      <c r="H241" s="671"/>
      <c r="I241" s="671"/>
      <c r="J241" s="564"/>
      <c r="K241" s="566">
        <v>4.7309999999999999</v>
      </c>
      <c r="L241" s="564"/>
      <c r="M241" s="564"/>
      <c r="N241" s="564"/>
      <c r="O241" s="564"/>
      <c r="P241" s="564"/>
      <c r="Q241" s="564"/>
      <c r="R241" s="153"/>
      <c r="T241" s="154"/>
      <c r="U241" s="202"/>
      <c r="V241" s="202"/>
      <c r="W241" s="202"/>
      <c r="X241" s="202"/>
      <c r="Y241" s="202"/>
      <c r="Z241" s="202"/>
      <c r="AA241" s="202"/>
      <c r="AB241" s="202"/>
      <c r="AC241" s="202"/>
      <c r="AD241" s="155"/>
      <c r="AT241" s="156" t="s">
        <v>162</v>
      </c>
      <c r="AU241" s="156" t="s">
        <v>95</v>
      </c>
      <c r="AV241" s="11" t="s">
        <v>159</v>
      </c>
      <c r="AW241" s="11" t="s">
        <v>7</v>
      </c>
      <c r="AX241" s="11" t="s">
        <v>84</v>
      </c>
      <c r="AY241" s="156" t="s">
        <v>153</v>
      </c>
    </row>
    <row r="242" spans="1:65" s="1" customFormat="1" ht="22.5" customHeight="1">
      <c r="B242" s="134"/>
      <c r="C242" s="556" t="s">
        <v>298</v>
      </c>
      <c r="D242" s="556" t="s">
        <v>155</v>
      </c>
      <c r="E242" s="557" t="s">
        <v>299</v>
      </c>
      <c r="F242" s="666" t="s">
        <v>300</v>
      </c>
      <c r="G242" s="666"/>
      <c r="H242" s="666"/>
      <c r="I242" s="666"/>
      <c r="J242" s="558" t="s">
        <v>204</v>
      </c>
      <c r="K242" s="559">
        <v>63.08</v>
      </c>
      <c r="L242" s="560"/>
      <c r="M242" s="667"/>
      <c r="N242" s="667"/>
      <c r="O242" s="667"/>
      <c r="P242" s="667">
        <f>ROUND(V242*K242,2)</f>
        <v>0</v>
      </c>
      <c r="Q242" s="667"/>
      <c r="R242" s="139"/>
      <c r="T242" s="140" t="s">
        <v>5</v>
      </c>
      <c r="U242" s="42" t="s">
        <v>42</v>
      </c>
      <c r="V242" s="210">
        <f>L242+M242</f>
        <v>0</v>
      </c>
      <c r="W242" s="210">
        <f>ROUND(L242*K242,2)</f>
        <v>0</v>
      </c>
      <c r="X242" s="210">
        <f>ROUND(M242*K242,2)</f>
        <v>0</v>
      </c>
      <c r="Y242" s="141">
        <v>0.75600000000000001</v>
      </c>
      <c r="Z242" s="141">
        <f>Y242*K242</f>
        <v>47.688479999999998</v>
      </c>
      <c r="AA242" s="141">
        <v>9.3999999999999997E-4</v>
      </c>
      <c r="AB242" s="141">
        <f>AA242*K242</f>
        <v>5.9295199999999999E-2</v>
      </c>
      <c r="AC242" s="141">
        <v>0</v>
      </c>
      <c r="AD242" s="142">
        <f>AC242*K242</f>
        <v>0</v>
      </c>
      <c r="AR242" s="20" t="s">
        <v>159</v>
      </c>
      <c r="AT242" s="20" t="s">
        <v>155</v>
      </c>
      <c r="AU242" s="20" t="s">
        <v>95</v>
      </c>
      <c r="AY242" s="20" t="s">
        <v>153</v>
      </c>
      <c r="BE242" s="143">
        <f>IF(U242="základní",P242,0)</f>
        <v>0</v>
      </c>
      <c r="BF242" s="143">
        <f>IF(U242="snížená",P242,0)</f>
        <v>0</v>
      </c>
      <c r="BG242" s="143">
        <f>IF(U242="zákl. přenesená",P242,0)</f>
        <v>0</v>
      </c>
      <c r="BH242" s="143">
        <f>IF(U242="sníž. přenesená",P242,0)</f>
        <v>0</v>
      </c>
      <c r="BI242" s="143">
        <f>IF(U242="nulová",P242,0)</f>
        <v>0</v>
      </c>
      <c r="BJ242" s="20" t="s">
        <v>84</v>
      </c>
      <c r="BK242" s="143">
        <f>ROUND(V242*K242,2)</f>
        <v>0</v>
      </c>
      <c r="BL242" s="20" t="s">
        <v>159</v>
      </c>
      <c r="BM242" s="20" t="s">
        <v>301</v>
      </c>
    </row>
    <row r="243" spans="1:65" s="10" customFormat="1" ht="22.5" customHeight="1">
      <c r="B243" s="144"/>
      <c r="C243" s="561"/>
      <c r="D243" s="561"/>
      <c r="E243" s="562" t="s">
        <v>5</v>
      </c>
      <c r="F243" s="668" t="s">
        <v>302</v>
      </c>
      <c r="G243" s="669"/>
      <c r="H243" s="669"/>
      <c r="I243" s="669"/>
      <c r="J243" s="561"/>
      <c r="K243" s="563">
        <v>63.08</v>
      </c>
      <c r="L243" s="561"/>
      <c r="M243" s="561"/>
      <c r="N243" s="561"/>
      <c r="O243" s="561"/>
      <c r="P243" s="561"/>
      <c r="Q243" s="561"/>
      <c r="R243" s="147"/>
      <c r="T243" s="148"/>
      <c r="U243" s="201"/>
      <c r="V243" s="201"/>
      <c r="W243" s="201"/>
      <c r="X243" s="201"/>
      <c r="Y243" s="201"/>
      <c r="Z243" s="201"/>
      <c r="AA243" s="201"/>
      <c r="AB243" s="201"/>
      <c r="AC243" s="201"/>
      <c r="AD243" s="149"/>
      <c r="AT243" s="150" t="s">
        <v>162</v>
      </c>
      <c r="AU243" s="150" t="s">
        <v>95</v>
      </c>
      <c r="AV243" s="10" t="s">
        <v>95</v>
      </c>
      <c r="AW243" s="10" t="s">
        <v>7</v>
      </c>
      <c r="AX243" s="10" t="s">
        <v>79</v>
      </c>
      <c r="AY243" s="150" t="s">
        <v>153</v>
      </c>
    </row>
    <row r="244" spans="1:65" s="11" customFormat="1" ht="22.5" customHeight="1">
      <c r="B244" s="151"/>
      <c r="C244" s="564"/>
      <c r="D244" s="564"/>
      <c r="E244" s="565" t="s">
        <v>5</v>
      </c>
      <c r="F244" s="670" t="s">
        <v>163</v>
      </c>
      <c r="G244" s="671"/>
      <c r="H244" s="671"/>
      <c r="I244" s="671"/>
      <c r="J244" s="564"/>
      <c r="K244" s="566">
        <v>63.08</v>
      </c>
      <c r="L244" s="564"/>
      <c r="M244" s="564"/>
      <c r="N244" s="564"/>
      <c r="O244" s="564"/>
      <c r="P244" s="564"/>
      <c r="Q244" s="564"/>
      <c r="R244" s="153"/>
      <c r="T244" s="154"/>
      <c r="U244" s="202"/>
      <c r="V244" s="202"/>
      <c r="W244" s="202"/>
      <c r="X244" s="202"/>
      <c r="Y244" s="202"/>
      <c r="Z244" s="202"/>
      <c r="AA244" s="202"/>
      <c r="AB244" s="202"/>
      <c r="AC244" s="202"/>
      <c r="AD244" s="155"/>
      <c r="AT244" s="156" t="s">
        <v>162</v>
      </c>
      <c r="AU244" s="156" t="s">
        <v>95</v>
      </c>
      <c r="AV244" s="11" t="s">
        <v>159</v>
      </c>
      <c r="AW244" s="11" t="s">
        <v>7</v>
      </c>
      <c r="AX244" s="11" t="s">
        <v>84</v>
      </c>
      <c r="AY244" s="156" t="s">
        <v>153</v>
      </c>
    </row>
    <row r="245" spans="1:65" s="1" customFormat="1" ht="22.5" customHeight="1">
      <c r="B245" s="134"/>
      <c r="C245" s="556" t="s">
        <v>303</v>
      </c>
      <c r="D245" s="556" t="s">
        <v>155</v>
      </c>
      <c r="E245" s="557" t="s">
        <v>304</v>
      </c>
      <c r="F245" s="666" t="s">
        <v>305</v>
      </c>
      <c r="G245" s="666"/>
      <c r="H245" s="666"/>
      <c r="I245" s="666"/>
      <c r="J245" s="558" t="s">
        <v>204</v>
      </c>
      <c r="K245" s="559">
        <v>63.08</v>
      </c>
      <c r="L245" s="560"/>
      <c r="M245" s="667"/>
      <c r="N245" s="667"/>
      <c r="O245" s="667"/>
      <c r="P245" s="667">
        <f>ROUND(V245*K245,2)</f>
        <v>0</v>
      </c>
      <c r="Q245" s="667"/>
      <c r="R245" s="139"/>
      <c r="T245" s="140" t="s">
        <v>5</v>
      </c>
      <c r="U245" s="42" t="s">
        <v>42</v>
      </c>
      <c r="V245" s="210">
        <f>L245+M245</f>
        <v>0</v>
      </c>
      <c r="W245" s="210">
        <f>ROUND(L245*K245,2)</f>
        <v>0</v>
      </c>
      <c r="X245" s="210">
        <f>ROUND(M245*K245,2)</f>
        <v>0</v>
      </c>
      <c r="Y245" s="141">
        <v>0.314</v>
      </c>
      <c r="Z245" s="141">
        <f>Y245*K245</f>
        <v>19.807120000000001</v>
      </c>
      <c r="AA245" s="141">
        <v>0</v>
      </c>
      <c r="AB245" s="141">
        <f>AA245*K245</f>
        <v>0</v>
      </c>
      <c r="AC245" s="141">
        <v>0</v>
      </c>
      <c r="AD245" s="142">
        <f>AC245*K245</f>
        <v>0</v>
      </c>
      <c r="AR245" s="20" t="s">
        <v>159</v>
      </c>
      <c r="AT245" s="20" t="s">
        <v>155</v>
      </c>
      <c r="AU245" s="20" t="s">
        <v>95</v>
      </c>
      <c r="AY245" s="20" t="s">
        <v>153</v>
      </c>
      <c r="BE245" s="143">
        <f>IF(U245="základní",P245,0)</f>
        <v>0</v>
      </c>
      <c r="BF245" s="143">
        <f>IF(U245="snížená",P245,0)</f>
        <v>0</v>
      </c>
      <c r="BG245" s="143">
        <f>IF(U245="zákl. přenesená",P245,0)</f>
        <v>0</v>
      </c>
      <c r="BH245" s="143">
        <f>IF(U245="sníž. přenesená",P245,0)</f>
        <v>0</v>
      </c>
      <c r="BI245" s="143">
        <f>IF(U245="nulová",P245,0)</f>
        <v>0</v>
      </c>
      <c r="BJ245" s="20" t="s">
        <v>84</v>
      </c>
      <c r="BK245" s="143">
        <f>ROUND(V245*K245,2)</f>
        <v>0</v>
      </c>
      <c r="BL245" s="20" t="s">
        <v>159</v>
      </c>
      <c r="BM245" s="20" t="s">
        <v>306</v>
      </c>
    </row>
    <row r="246" spans="1:65" s="10" customFormat="1" ht="22.5" customHeight="1">
      <c r="B246" s="144"/>
      <c r="C246" s="561"/>
      <c r="D246" s="561"/>
      <c r="E246" s="562" t="s">
        <v>5</v>
      </c>
      <c r="F246" s="668" t="s">
        <v>302</v>
      </c>
      <c r="G246" s="669"/>
      <c r="H246" s="669"/>
      <c r="I246" s="669"/>
      <c r="J246" s="561"/>
      <c r="K246" s="563">
        <v>63.08</v>
      </c>
      <c r="L246" s="561"/>
      <c r="M246" s="561"/>
      <c r="N246" s="561"/>
      <c r="O246" s="561"/>
      <c r="P246" s="561"/>
      <c r="Q246" s="561"/>
      <c r="R246" s="147"/>
      <c r="T246" s="148"/>
      <c r="U246" s="201"/>
      <c r="V246" s="201"/>
      <c r="W246" s="201"/>
      <c r="X246" s="201"/>
      <c r="Y246" s="201"/>
      <c r="Z246" s="201"/>
      <c r="AA246" s="201"/>
      <c r="AB246" s="201"/>
      <c r="AC246" s="201"/>
      <c r="AD246" s="149"/>
      <c r="AT246" s="150" t="s">
        <v>162</v>
      </c>
      <c r="AU246" s="150" t="s">
        <v>95</v>
      </c>
      <c r="AV246" s="10" t="s">
        <v>95</v>
      </c>
      <c r="AW246" s="10" t="s">
        <v>7</v>
      </c>
      <c r="AX246" s="10" t="s">
        <v>79</v>
      </c>
      <c r="AY246" s="150" t="s">
        <v>153</v>
      </c>
    </row>
    <row r="247" spans="1:65" s="11" customFormat="1" ht="22.5" customHeight="1">
      <c r="B247" s="151"/>
      <c r="C247" s="564"/>
      <c r="D247" s="564"/>
      <c r="E247" s="565" t="s">
        <v>5</v>
      </c>
      <c r="F247" s="670" t="s">
        <v>163</v>
      </c>
      <c r="G247" s="671"/>
      <c r="H247" s="671"/>
      <c r="I247" s="671"/>
      <c r="J247" s="564"/>
      <c r="K247" s="566">
        <v>63.08</v>
      </c>
      <c r="L247" s="564"/>
      <c r="M247" s="564"/>
      <c r="N247" s="564"/>
      <c r="O247" s="564"/>
      <c r="P247" s="564"/>
      <c r="Q247" s="564"/>
      <c r="R247" s="153"/>
      <c r="T247" s="154"/>
      <c r="U247" s="202"/>
      <c r="V247" s="202"/>
      <c r="W247" s="202"/>
      <c r="X247" s="202"/>
      <c r="Y247" s="202"/>
      <c r="Z247" s="202"/>
      <c r="AA247" s="202"/>
      <c r="AB247" s="202"/>
      <c r="AC247" s="202"/>
      <c r="AD247" s="155"/>
      <c r="AT247" s="156" t="s">
        <v>162</v>
      </c>
      <c r="AU247" s="156" t="s">
        <v>95</v>
      </c>
      <c r="AV247" s="11" t="s">
        <v>159</v>
      </c>
      <c r="AW247" s="11" t="s">
        <v>7</v>
      </c>
      <c r="AX247" s="11" t="s">
        <v>84</v>
      </c>
      <c r="AY247" s="156" t="s">
        <v>153</v>
      </c>
    </row>
    <row r="248" spans="1:65" s="1" customFormat="1" ht="44.25" customHeight="1">
      <c r="A248" s="576"/>
      <c r="B248" s="577"/>
      <c r="C248" s="556" t="s">
        <v>307</v>
      </c>
      <c r="D248" s="556" t="s">
        <v>155</v>
      </c>
      <c r="E248" s="557" t="s">
        <v>308</v>
      </c>
      <c r="F248" s="666" t="s">
        <v>309</v>
      </c>
      <c r="G248" s="666"/>
      <c r="H248" s="666"/>
      <c r="I248" s="666"/>
      <c r="J248" s="558" t="s">
        <v>198</v>
      </c>
      <c r="K248" s="559">
        <v>0</v>
      </c>
      <c r="L248" s="560"/>
      <c r="M248" s="667"/>
      <c r="N248" s="667"/>
      <c r="O248" s="667"/>
      <c r="P248" s="667">
        <f>ROUND(V248*K248,2)</f>
        <v>0</v>
      </c>
      <c r="Q248" s="667"/>
      <c r="R248" s="139"/>
      <c r="T248" s="140" t="s">
        <v>5</v>
      </c>
      <c r="U248" s="42" t="s">
        <v>42</v>
      </c>
      <c r="V248" s="210">
        <f>L248+M248</f>
        <v>0</v>
      </c>
      <c r="W248" s="210">
        <f>ROUND(L248*K248,2)</f>
        <v>0</v>
      </c>
      <c r="X248" s="210">
        <f>ROUND(M248*K248,2)</f>
        <v>0</v>
      </c>
      <c r="Y248" s="141">
        <v>49.604999999999997</v>
      </c>
      <c r="Z248" s="141">
        <f>Y248*K248</f>
        <v>0</v>
      </c>
      <c r="AA248" s="141">
        <v>1.05037</v>
      </c>
      <c r="AB248" s="141">
        <f>AA248*K248</f>
        <v>0</v>
      </c>
      <c r="AC248" s="141">
        <v>0</v>
      </c>
      <c r="AD248" s="142">
        <f>AC248*K248</f>
        <v>0</v>
      </c>
      <c r="AR248" s="20" t="s">
        <v>159</v>
      </c>
      <c r="AT248" s="20" t="s">
        <v>155</v>
      </c>
      <c r="AU248" s="20" t="s">
        <v>95</v>
      </c>
      <c r="AY248" s="20" t="s">
        <v>153</v>
      </c>
      <c r="BE248" s="143">
        <f>IF(U248="základní",P248,0)</f>
        <v>0</v>
      </c>
      <c r="BF248" s="143">
        <f>IF(U248="snížená",P248,0)</f>
        <v>0</v>
      </c>
      <c r="BG248" s="143">
        <f>IF(U248="zákl. přenesená",P248,0)</f>
        <v>0</v>
      </c>
      <c r="BH248" s="143">
        <f>IF(U248="sníž. přenesená",P248,0)</f>
        <v>0</v>
      </c>
      <c r="BI248" s="143">
        <f>IF(U248="nulová",P248,0)</f>
        <v>0</v>
      </c>
      <c r="BJ248" s="20" t="s">
        <v>84</v>
      </c>
      <c r="BK248" s="143">
        <f>ROUND(V248*K248,2)</f>
        <v>0</v>
      </c>
      <c r="BL248" s="20" t="s">
        <v>159</v>
      </c>
      <c r="BM248" s="20" t="s">
        <v>310</v>
      </c>
    </row>
    <row r="249" spans="1:65" s="12" customFormat="1" ht="22.5" customHeight="1">
      <c r="A249" s="578"/>
      <c r="B249" s="579"/>
      <c r="C249" s="572"/>
      <c r="D249" s="572"/>
      <c r="E249" s="573" t="s">
        <v>5</v>
      </c>
      <c r="F249" s="692" t="s">
        <v>2462</v>
      </c>
      <c r="G249" s="693"/>
      <c r="H249" s="693"/>
      <c r="I249" s="693"/>
      <c r="J249" s="572"/>
      <c r="K249" s="573" t="s">
        <v>5</v>
      </c>
      <c r="L249" s="572"/>
      <c r="M249" s="572"/>
      <c r="N249" s="572"/>
      <c r="O249" s="572"/>
      <c r="P249" s="572"/>
      <c r="Q249" s="572"/>
      <c r="R249" s="159"/>
      <c r="T249" s="160"/>
      <c r="U249" s="204"/>
      <c r="V249" s="204"/>
      <c r="W249" s="204"/>
      <c r="X249" s="204"/>
      <c r="Y249" s="204"/>
      <c r="Z249" s="204"/>
      <c r="AA249" s="204"/>
      <c r="AB249" s="204"/>
      <c r="AC249" s="204"/>
      <c r="AD249" s="161"/>
      <c r="AT249" s="162" t="s">
        <v>162</v>
      </c>
      <c r="AU249" s="162" t="s">
        <v>95</v>
      </c>
      <c r="AV249" s="12" t="s">
        <v>84</v>
      </c>
      <c r="AW249" s="12" t="s">
        <v>7</v>
      </c>
      <c r="AX249" s="12" t="s">
        <v>79</v>
      </c>
      <c r="AY249" s="162" t="s">
        <v>153</v>
      </c>
    </row>
    <row r="250" spans="1:65" s="10" customFormat="1" ht="22.5" customHeight="1">
      <c r="A250" s="580"/>
      <c r="B250" s="581"/>
      <c r="C250" s="561"/>
      <c r="D250" s="561"/>
      <c r="E250" s="562" t="s">
        <v>5</v>
      </c>
      <c r="F250" s="694"/>
      <c r="G250" s="695"/>
      <c r="H250" s="695"/>
      <c r="I250" s="695"/>
      <c r="J250" s="561"/>
      <c r="K250" s="563">
        <v>0</v>
      </c>
      <c r="L250" s="561"/>
      <c r="M250" s="561"/>
      <c r="N250" s="561"/>
      <c r="O250" s="561"/>
      <c r="P250" s="561"/>
      <c r="Q250" s="561"/>
      <c r="R250" s="147"/>
      <c r="T250" s="148"/>
      <c r="U250" s="201"/>
      <c r="V250" s="201"/>
      <c r="W250" s="201"/>
      <c r="X250" s="201"/>
      <c r="Y250" s="201"/>
      <c r="Z250" s="201"/>
      <c r="AA250" s="201"/>
      <c r="AB250" s="201"/>
      <c r="AC250" s="201"/>
      <c r="AD250" s="149"/>
      <c r="AT250" s="150" t="s">
        <v>162</v>
      </c>
      <c r="AU250" s="150" t="s">
        <v>95</v>
      </c>
      <c r="AV250" s="10" t="s">
        <v>95</v>
      </c>
      <c r="AW250" s="10" t="s">
        <v>7</v>
      </c>
      <c r="AX250" s="10" t="s">
        <v>79</v>
      </c>
      <c r="AY250" s="150" t="s">
        <v>153</v>
      </c>
    </row>
    <row r="251" spans="1:65" s="11" customFormat="1" ht="22.5" customHeight="1">
      <c r="A251" s="582"/>
      <c r="B251" s="574"/>
      <c r="C251" s="564"/>
      <c r="D251" s="564"/>
      <c r="E251" s="565" t="s">
        <v>5</v>
      </c>
      <c r="F251" s="670" t="s">
        <v>163</v>
      </c>
      <c r="G251" s="671"/>
      <c r="H251" s="671"/>
      <c r="I251" s="671"/>
      <c r="J251" s="564"/>
      <c r="K251" s="566">
        <v>0</v>
      </c>
      <c r="L251" s="564"/>
      <c r="M251" s="564"/>
      <c r="N251" s="564"/>
      <c r="O251" s="564"/>
      <c r="P251" s="564"/>
      <c r="Q251" s="564"/>
      <c r="R251" s="153"/>
      <c r="T251" s="154"/>
      <c r="U251" s="202"/>
      <c r="V251" s="202"/>
      <c r="W251" s="202"/>
      <c r="X251" s="202"/>
      <c r="Y251" s="202"/>
      <c r="Z251" s="202"/>
      <c r="AA251" s="202"/>
      <c r="AB251" s="202"/>
      <c r="AC251" s="202"/>
      <c r="AD251" s="155"/>
      <c r="AT251" s="156" t="s">
        <v>162</v>
      </c>
      <c r="AU251" s="156" t="s">
        <v>95</v>
      </c>
      <c r="AV251" s="11" t="s">
        <v>159</v>
      </c>
      <c r="AW251" s="11" t="s">
        <v>7</v>
      </c>
      <c r="AX251" s="11" t="s">
        <v>84</v>
      </c>
      <c r="AY251" s="156" t="s">
        <v>153</v>
      </c>
    </row>
    <row r="252" spans="1:65" s="9" customFormat="1" ht="29.85" customHeight="1">
      <c r="B252" s="122"/>
      <c r="C252" s="123"/>
      <c r="D252" s="133" t="s">
        <v>110</v>
      </c>
      <c r="E252" s="133"/>
      <c r="F252" s="133"/>
      <c r="G252" s="133"/>
      <c r="H252" s="133"/>
      <c r="I252" s="133"/>
      <c r="J252" s="133"/>
      <c r="K252" s="133"/>
      <c r="L252" s="133"/>
      <c r="M252" s="647">
        <f>BK252</f>
        <v>0</v>
      </c>
      <c r="N252" s="648"/>
      <c r="O252" s="648"/>
      <c r="P252" s="648"/>
      <c r="Q252" s="648"/>
      <c r="R252" s="125"/>
      <c r="T252" s="126"/>
      <c r="U252" s="123"/>
      <c r="V252" s="123"/>
      <c r="W252" s="127">
        <f>SUM(W253:W323)</f>
        <v>0</v>
      </c>
      <c r="X252" s="127">
        <f>SUM(X253:X323)</f>
        <v>0</v>
      </c>
      <c r="Y252" s="123"/>
      <c r="Z252" s="128">
        <f>SUM(Z253:Z323)</f>
        <v>780.48649660000001</v>
      </c>
      <c r="AA252" s="123"/>
      <c r="AB252" s="128">
        <f>SUM(AB253:AB323)</f>
        <v>341.69513519200001</v>
      </c>
      <c r="AC252" s="123"/>
      <c r="AD252" s="129">
        <f>SUM(AD253:AD323)</f>
        <v>0</v>
      </c>
      <c r="AR252" s="130" t="s">
        <v>84</v>
      </c>
      <c r="AT252" s="131" t="s">
        <v>78</v>
      </c>
      <c r="AU252" s="131" t="s">
        <v>84</v>
      </c>
      <c r="AY252" s="130" t="s">
        <v>153</v>
      </c>
      <c r="BK252" s="132">
        <f>SUM(BK253:BK323)</f>
        <v>0</v>
      </c>
    </row>
    <row r="253" spans="1:65" s="1" customFormat="1" ht="22.5" customHeight="1">
      <c r="B253" s="134"/>
      <c r="C253" s="135" t="s">
        <v>311</v>
      </c>
      <c r="D253" s="135" t="s">
        <v>155</v>
      </c>
      <c r="E253" s="136" t="s">
        <v>312</v>
      </c>
      <c r="F253" s="654" t="s">
        <v>313</v>
      </c>
      <c r="G253" s="654"/>
      <c r="H253" s="654"/>
      <c r="I253" s="654"/>
      <c r="J253" s="137" t="s">
        <v>158</v>
      </c>
      <c r="K253" s="138">
        <v>48.488999999999997</v>
      </c>
      <c r="L253" s="203"/>
      <c r="M253" s="655"/>
      <c r="N253" s="655"/>
      <c r="O253" s="655"/>
      <c r="P253" s="655">
        <f>ROUND(V253*K253,2)</f>
        <v>0</v>
      </c>
      <c r="Q253" s="655"/>
      <c r="R253" s="139"/>
      <c r="T253" s="140" t="s">
        <v>5</v>
      </c>
      <c r="U253" s="42" t="s">
        <v>42</v>
      </c>
      <c r="V253" s="210">
        <f>L253+M253</f>
        <v>0</v>
      </c>
      <c r="W253" s="210">
        <f>ROUND(L253*K253,2)</f>
        <v>0</v>
      </c>
      <c r="X253" s="210">
        <f>ROUND(M253*K253,2)</f>
        <v>0</v>
      </c>
      <c r="Y253" s="141">
        <v>1.224</v>
      </c>
      <c r="Z253" s="141">
        <f>Y253*K253</f>
        <v>59.350535999999998</v>
      </c>
      <c r="AA253" s="141">
        <v>2.45343</v>
      </c>
      <c r="AB253" s="141">
        <f>AA253*K253</f>
        <v>118.96436727</v>
      </c>
      <c r="AC253" s="141">
        <v>0</v>
      </c>
      <c r="AD253" s="142">
        <f>AC253*K253</f>
        <v>0</v>
      </c>
      <c r="AR253" s="20" t="s">
        <v>159</v>
      </c>
      <c r="AT253" s="20" t="s">
        <v>155</v>
      </c>
      <c r="AU253" s="20" t="s">
        <v>95</v>
      </c>
      <c r="AY253" s="20" t="s">
        <v>153</v>
      </c>
      <c r="BE253" s="143">
        <f>IF(U253="základní",P253,0)</f>
        <v>0</v>
      </c>
      <c r="BF253" s="143">
        <f>IF(U253="snížená",P253,0)</f>
        <v>0</v>
      </c>
      <c r="BG253" s="143">
        <f>IF(U253="zákl. přenesená",P253,0)</f>
        <v>0</v>
      </c>
      <c r="BH253" s="143">
        <f>IF(U253="sníž. přenesená",P253,0)</f>
        <v>0</v>
      </c>
      <c r="BI253" s="143">
        <f>IF(U253="nulová",P253,0)</f>
        <v>0</v>
      </c>
      <c r="BJ253" s="20" t="s">
        <v>84</v>
      </c>
      <c r="BK253" s="143">
        <f>ROUND(V253*K253,2)</f>
        <v>0</v>
      </c>
      <c r="BL253" s="20" t="s">
        <v>159</v>
      </c>
      <c r="BM253" s="20" t="s">
        <v>314</v>
      </c>
    </row>
    <row r="254" spans="1:65" s="12" customFormat="1" ht="22.5" customHeight="1">
      <c r="B254" s="157"/>
      <c r="C254" s="204"/>
      <c r="D254" s="204"/>
      <c r="E254" s="158" t="s">
        <v>5</v>
      </c>
      <c r="F254" s="656" t="s">
        <v>315</v>
      </c>
      <c r="G254" s="657"/>
      <c r="H254" s="657"/>
      <c r="I254" s="657"/>
      <c r="J254" s="204"/>
      <c r="K254" s="158" t="s">
        <v>5</v>
      </c>
      <c r="L254" s="204"/>
      <c r="M254" s="204"/>
      <c r="N254" s="204"/>
      <c r="O254" s="204"/>
      <c r="P254" s="204"/>
      <c r="Q254" s="204"/>
      <c r="R254" s="159"/>
      <c r="T254" s="160"/>
      <c r="U254" s="204"/>
      <c r="V254" s="204"/>
      <c r="W254" s="204"/>
      <c r="X254" s="204"/>
      <c r="Y254" s="204"/>
      <c r="Z254" s="204"/>
      <c r="AA254" s="204"/>
      <c r="AB254" s="204"/>
      <c r="AC254" s="204"/>
      <c r="AD254" s="161"/>
      <c r="AT254" s="162" t="s">
        <v>162</v>
      </c>
      <c r="AU254" s="162" t="s">
        <v>95</v>
      </c>
      <c r="AV254" s="12" t="s">
        <v>84</v>
      </c>
      <c r="AW254" s="12" t="s">
        <v>7</v>
      </c>
      <c r="AX254" s="12" t="s">
        <v>79</v>
      </c>
      <c r="AY254" s="162" t="s">
        <v>153</v>
      </c>
    </row>
    <row r="255" spans="1:65" s="10" customFormat="1" ht="22.5" customHeight="1">
      <c r="B255" s="144"/>
      <c r="C255" s="201"/>
      <c r="D255" s="201"/>
      <c r="E255" s="145" t="s">
        <v>5</v>
      </c>
      <c r="F255" s="658" t="s">
        <v>316</v>
      </c>
      <c r="G255" s="659"/>
      <c r="H255" s="659"/>
      <c r="I255" s="659"/>
      <c r="J255" s="201"/>
      <c r="K255" s="146">
        <v>41.997</v>
      </c>
      <c r="L255" s="201"/>
      <c r="M255" s="201"/>
      <c r="N255" s="201"/>
      <c r="O255" s="201"/>
      <c r="P255" s="201"/>
      <c r="Q255" s="201"/>
      <c r="R255" s="147"/>
      <c r="T255" s="148"/>
      <c r="U255" s="201"/>
      <c r="V255" s="201"/>
      <c r="W255" s="201"/>
      <c r="X255" s="201"/>
      <c r="Y255" s="201"/>
      <c r="Z255" s="201"/>
      <c r="AA255" s="201"/>
      <c r="AB255" s="201"/>
      <c r="AC255" s="201"/>
      <c r="AD255" s="149"/>
      <c r="AT255" s="150" t="s">
        <v>162</v>
      </c>
      <c r="AU255" s="150" t="s">
        <v>95</v>
      </c>
      <c r="AV255" s="10" t="s">
        <v>95</v>
      </c>
      <c r="AW255" s="10" t="s">
        <v>7</v>
      </c>
      <c r="AX255" s="10" t="s">
        <v>79</v>
      </c>
      <c r="AY255" s="150" t="s">
        <v>153</v>
      </c>
    </row>
    <row r="256" spans="1:65" s="12" customFormat="1" ht="22.5" customHeight="1">
      <c r="B256" s="157"/>
      <c r="C256" s="204"/>
      <c r="D256" s="204"/>
      <c r="E256" s="158" t="s">
        <v>5</v>
      </c>
      <c r="F256" s="674" t="s">
        <v>317</v>
      </c>
      <c r="G256" s="675"/>
      <c r="H256" s="675"/>
      <c r="I256" s="675"/>
      <c r="J256" s="204"/>
      <c r="K256" s="158" t="s">
        <v>5</v>
      </c>
      <c r="L256" s="204"/>
      <c r="M256" s="204"/>
      <c r="N256" s="204"/>
      <c r="O256" s="204"/>
      <c r="P256" s="204"/>
      <c r="Q256" s="204"/>
      <c r="R256" s="159"/>
      <c r="T256" s="160"/>
      <c r="U256" s="204"/>
      <c r="V256" s="204"/>
      <c r="W256" s="204"/>
      <c r="X256" s="204"/>
      <c r="Y256" s="204"/>
      <c r="Z256" s="204"/>
      <c r="AA256" s="204"/>
      <c r="AB256" s="204"/>
      <c r="AC256" s="204"/>
      <c r="AD256" s="161"/>
      <c r="AT256" s="162" t="s">
        <v>162</v>
      </c>
      <c r="AU256" s="162" t="s">
        <v>95</v>
      </c>
      <c r="AV256" s="12" t="s">
        <v>84</v>
      </c>
      <c r="AW256" s="12" t="s">
        <v>7</v>
      </c>
      <c r="AX256" s="12" t="s">
        <v>79</v>
      </c>
      <c r="AY256" s="162" t="s">
        <v>153</v>
      </c>
    </row>
    <row r="257" spans="2:65" s="10" customFormat="1" ht="22.5" customHeight="1">
      <c r="B257" s="144"/>
      <c r="C257" s="201"/>
      <c r="D257" s="201"/>
      <c r="E257" s="145" t="s">
        <v>5</v>
      </c>
      <c r="F257" s="658" t="s">
        <v>318</v>
      </c>
      <c r="G257" s="659"/>
      <c r="H257" s="659"/>
      <c r="I257" s="659"/>
      <c r="J257" s="201"/>
      <c r="K257" s="146">
        <v>6.12</v>
      </c>
      <c r="L257" s="201"/>
      <c r="M257" s="201"/>
      <c r="N257" s="201"/>
      <c r="O257" s="201"/>
      <c r="P257" s="201"/>
      <c r="Q257" s="201"/>
      <c r="R257" s="147"/>
      <c r="T257" s="148"/>
      <c r="U257" s="201"/>
      <c r="V257" s="201"/>
      <c r="W257" s="201"/>
      <c r="X257" s="201"/>
      <c r="Y257" s="201"/>
      <c r="Z257" s="201"/>
      <c r="AA257" s="201"/>
      <c r="AB257" s="201"/>
      <c r="AC257" s="201"/>
      <c r="AD257" s="149"/>
      <c r="AT257" s="150" t="s">
        <v>162</v>
      </c>
      <c r="AU257" s="150" t="s">
        <v>95</v>
      </c>
      <c r="AV257" s="10" t="s">
        <v>95</v>
      </c>
      <c r="AW257" s="10" t="s">
        <v>7</v>
      </c>
      <c r="AX257" s="10" t="s">
        <v>79</v>
      </c>
      <c r="AY257" s="150" t="s">
        <v>153</v>
      </c>
    </row>
    <row r="258" spans="2:65" s="12" customFormat="1" ht="22.5" customHeight="1">
      <c r="B258" s="157"/>
      <c r="C258" s="204"/>
      <c r="D258" s="204"/>
      <c r="E258" s="158" t="s">
        <v>5</v>
      </c>
      <c r="F258" s="674" t="s">
        <v>256</v>
      </c>
      <c r="G258" s="675"/>
      <c r="H258" s="675"/>
      <c r="I258" s="675"/>
      <c r="J258" s="204"/>
      <c r="K258" s="158" t="s">
        <v>5</v>
      </c>
      <c r="L258" s="204"/>
      <c r="M258" s="204"/>
      <c r="N258" s="204"/>
      <c r="O258" s="204"/>
      <c r="P258" s="204"/>
      <c r="Q258" s="204"/>
      <c r="R258" s="159"/>
      <c r="T258" s="160"/>
      <c r="U258" s="204"/>
      <c r="V258" s="204"/>
      <c r="W258" s="204"/>
      <c r="X258" s="204"/>
      <c r="Y258" s="204"/>
      <c r="Z258" s="204"/>
      <c r="AA258" s="204"/>
      <c r="AB258" s="204"/>
      <c r="AC258" s="204"/>
      <c r="AD258" s="161"/>
      <c r="AT258" s="162" t="s">
        <v>162</v>
      </c>
      <c r="AU258" s="162" t="s">
        <v>95</v>
      </c>
      <c r="AV258" s="12" t="s">
        <v>84</v>
      </c>
      <c r="AW258" s="12" t="s">
        <v>7</v>
      </c>
      <c r="AX258" s="12" t="s">
        <v>79</v>
      </c>
      <c r="AY258" s="162" t="s">
        <v>153</v>
      </c>
    </row>
    <row r="259" spans="2:65" s="10" customFormat="1" ht="22.5" customHeight="1">
      <c r="B259" s="144"/>
      <c r="C259" s="201"/>
      <c r="D259" s="201"/>
      <c r="E259" s="145" t="s">
        <v>5</v>
      </c>
      <c r="F259" s="658" t="s">
        <v>319</v>
      </c>
      <c r="G259" s="659"/>
      <c r="H259" s="659"/>
      <c r="I259" s="659"/>
      <c r="J259" s="201"/>
      <c r="K259" s="146">
        <v>0.372</v>
      </c>
      <c r="L259" s="201"/>
      <c r="M259" s="201"/>
      <c r="N259" s="201"/>
      <c r="O259" s="201"/>
      <c r="P259" s="201"/>
      <c r="Q259" s="201"/>
      <c r="R259" s="147"/>
      <c r="T259" s="148"/>
      <c r="U259" s="201"/>
      <c r="V259" s="201"/>
      <c r="W259" s="201"/>
      <c r="X259" s="201"/>
      <c r="Y259" s="201"/>
      <c r="Z259" s="201"/>
      <c r="AA259" s="201"/>
      <c r="AB259" s="201"/>
      <c r="AC259" s="201"/>
      <c r="AD259" s="149"/>
      <c r="AT259" s="150" t="s">
        <v>162</v>
      </c>
      <c r="AU259" s="150" t="s">
        <v>95</v>
      </c>
      <c r="AV259" s="10" t="s">
        <v>95</v>
      </c>
      <c r="AW259" s="10" t="s">
        <v>7</v>
      </c>
      <c r="AX259" s="10" t="s">
        <v>79</v>
      </c>
      <c r="AY259" s="150" t="s">
        <v>153</v>
      </c>
    </row>
    <row r="260" spans="2:65" s="11" customFormat="1" ht="22.5" customHeight="1">
      <c r="B260" s="151"/>
      <c r="C260" s="202"/>
      <c r="D260" s="202"/>
      <c r="E260" s="191" t="s">
        <v>5</v>
      </c>
      <c r="F260" s="660" t="s">
        <v>163</v>
      </c>
      <c r="G260" s="661"/>
      <c r="H260" s="661"/>
      <c r="I260" s="661"/>
      <c r="J260" s="202"/>
      <c r="K260" s="152">
        <v>48.488999999999997</v>
      </c>
      <c r="L260" s="202"/>
      <c r="M260" s="202"/>
      <c r="N260" s="202"/>
      <c r="O260" s="202"/>
      <c r="P260" s="202"/>
      <c r="Q260" s="202"/>
      <c r="R260" s="153"/>
      <c r="T260" s="154"/>
      <c r="U260" s="202"/>
      <c r="V260" s="202"/>
      <c r="W260" s="202"/>
      <c r="X260" s="202"/>
      <c r="Y260" s="202"/>
      <c r="Z260" s="202"/>
      <c r="AA260" s="202"/>
      <c r="AB260" s="202"/>
      <c r="AC260" s="202"/>
      <c r="AD260" s="155"/>
      <c r="AT260" s="156" t="s">
        <v>162</v>
      </c>
      <c r="AU260" s="156" t="s">
        <v>95</v>
      </c>
      <c r="AV260" s="11" t="s">
        <v>159</v>
      </c>
      <c r="AW260" s="11" t="s">
        <v>7</v>
      </c>
      <c r="AX260" s="11" t="s">
        <v>84</v>
      </c>
      <c r="AY260" s="156" t="s">
        <v>153</v>
      </c>
    </row>
    <row r="261" spans="2:65" s="1" customFormat="1" ht="22.5" customHeight="1">
      <c r="B261" s="134"/>
      <c r="C261" s="135" t="s">
        <v>320</v>
      </c>
      <c r="D261" s="135" t="s">
        <v>155</v>
      </c>
      <c r="E261" s="136" t="s">
        <v>321</v>
      </c>
      <c r="F261" s="654" t="s">
        <v>322</v>
      </c>
      <c r="G261" s="654"/>
      <c r="H261" s="654"/>
      <c r="I261" s="654"/>
      <c r="J261" s="137" t="s">
        <v>204</v>
      </c>
      <c r="K261" s="138">
        <v>259.37099999999998</v>
      </c>
      <c r="L261" s="203"/>
      <c r="M261" s="655"/>
      <c r="N261" s="655"/>
      <c r="O261" s="655"/>
      <c r="P261" s="655">
        <f>ROUND(V261*K261,2)</f>
        <v>0</v>
      </c>
      <c r="Q261" s="655"/>
      <c r="R261" s="139"/>
      <c r="T261" s="140" t="s">
        <v>5</v>
      </c>
      <c r="U261" s="42" t="s">
        <v>42</v>
      </c>
      <c r="V261" s="210">
        <f>L261+M261</f>
        <v>0</v>
      </c>
      <c r="W261" s="210">
        <f>ROUND(L261*K261,2)</f>
        <v>0</v>
      </c>
      <c r="X261" s="210">
        <f>ROUND(M261*K261,2)</f>
        <v>0</v>
      </c>
      <c r="Y261" s="141">
        <v>0.51100000000000001</v>
      </c>
      <c r="Z261" s="141">
        <f>Y261*K261</f>
        <v>132.53858099999999</v>
      </c>
      <c r="AA261" s="141">
        <v>2.15E-3</v>
      </c>
      <c r="AB261" s="141">
        <f>AA261*K261</f>
        <v>0.55764764999999994</v>
      </c>
      <c r="AC261" s="141">
        <v>0</v>
      </c>
      <c r="AD261" s="142">
        <f>AC261*K261</f>
        <v>0</v>
      </c>
      <c r="AR261" s="20" t="s">
        <v>159</v>
      </c>
      <c r="AT261" s="20" t="s">
        <v>155</v>
      </c>
      <c r="AU261" s="20" t="s">
        <v>95</v>
      </c>
      <c r="AY261" s="20" t="s">
        <v>153</v>
      </c>
      <c r="BE261" s="143">
        <f>IF(U261="základní",P261,0)</f>
        <v>0</v>
      </c>
      <c r="BF261" s="143">
        <f>IF(U261="snížená",P261,0)</f>
        <v>0</v>
      </c>
      <c r="BG261" s="143">
        <f>IF(U261="zákl. přenesená",P261,0)</f>
        <v>0</v>
      </c>
      <c r="BH261" s="143">
        <f>IF(U261="sníž. přenesená",P261,0)</f>
        <v>0</v>
      </c>
      <c r="BI261" s="143">
        <f>IF(U261="nulová",P261,0)</f>
        <v>0</v>
      </c>
      <c r="BJ261" s="20" t="s">
        <v>84</v>
      </c>
      <c r="BK261" s="143">
        <f>ROUND(V261*K261,2)</f>
        <v>0</v>
      </c>
      <c r="BL261" s="20" t="s">
        <v>159</v>
      </c>
      <c r="BM261" s="20" t="s">
        <v>323</v>
      </c>
    </row>
    <row r="262" spans="2:65" s="12" customFormat="1" ht="22.5" customHeight="1">
      <c r="B262" s="157"/>
      <c r="C262" s="204"/>
      <c r="D262" s="204"/>
      <c r="E262" s="158" t="s">
        <v>5</v>
      </c>
      <c r="F262" s="656" t="s">
        <v>315</v>
      </c>
      <c r="G262" s="657"/>
      <c r="H262" s="657"/>
      <c r="I262" s="657"/>
      <c r="J262" s="204"/>
      <c r="K262" s="158" t="s">
        <v>5</v>
      </c>
      <c r="L262" s="204"/>
      <c r="M262" s="204"/>
      <c r="N262" s="204"/>
      <c r="O262" s="204"/>
      <c r="P262" s="204"/>
      <c r="Q262" s="204"/>
      <c r="R262" s="159"/>
      <c r="T262" s="160"/>
      <c r="U262" s="204"/>
      <c r="V262" s="204"/>
      <c r="W262" s="204"/>
      <c r="X262" s="204"/>
      <c r="Y262" s="204"/>
      <c r="Z262" s="204"/>
      <c r="AA262" s="204"/>
      <c r="AB262" s="204"/>
      <c r="AC262" s="204"/>
      <c r="AD262" s="161"/>
      <c r="AT262" s="162" t="s">
        <v>162</v>
      </c>
      <c r="AU262" s="162" t="s">
        <v>95</v>
      </c>
      <c r="AV262" s="12" t="s">
        <v>84</v>
      </c>
      <c r="AW262" s="12" t="s">
        <v>7</v>
      </c>
      <c r="AX262" s="12" t="s">
        <v>79</v>
      </c>
      <c r="AY262" s="162" t="s">
        <v>153</v>
      </c>
    </row>
    <row r="263" spans="2:65" s="10" customFormat="1" ht="22.5" customHeight="1">
      <c r="B263" s="144"/>
      <c r="C263" s="201"/>
      <c r="D263" s="201"/>
      <c r="E263" s="145" t="s">
        <v>5</v>
      </c>
      <c r="F263" s="658" t="s">
        <v>324</v>
      </c>
      <c r="G263" s="659"/>
      <c r="H263" s="659"/>
      <c r="I263" s="659"/>
      <c r="J263" s="201"/>
      <c r="K263" s="146">
        <v>206.77</v>
      </c>
      <c r="L263" s="201"/>
      <c r="M263" s="201"/>
      <c r="N263" s="201"/>
      <c r="O263" s="201"/>
      <c r="P263" s="201"/>
      <c r="Q263" s="201"/>
      <c r="R263" s="147"/>
      <c r="T263" s="148"/>
      <c r="U263" s="201"/>
      <c r="V263" s="201"/>
      <c r="W263" s="201"/>
      <c r="X263" s="201"/>
      <c r="Y263" s="201"/>
      <c r="Z263" s="201"/>
      <c r="AA263" s="201"/>
      <c r="AB263" s="201"/>
      <c r="AC263" s="201"/>
      <c r="AD263" s="149"/>
      <c r="AT263" s="150" t="s">
        <v>162</v>
      </c>
      <c r="AU263" s="150" t="s">
        <v>95</v>
      </c>
      <c r="AV263" s="10" t="s">
        <v>95</v>
      </c>
      <c r="AW263" s="10" t="s">
        <v>7</v>
      </c>
      <c r="AX263" s="10" t="s">
        <v>79</v>
      </c>
      <c r="AY263" s="150" t="s">
        <v>153</v>
      </c>
    </row>
    <row r="264" spans="2:65" s="12" customFormat="1" ht="22.5" customHeight="1">
      <c r="B264" s="157"/>
      <c r="C264" s="204"/>
      <c r="D264" s="204"/>
      <c r="E264" s="158" t="s">
        <v>5</v>
      </c>
      <c r="F264" s="674" t="s">
        <v>317</v>
      </c>
      <c r="G264" s="675"/>
      <c r="H264" s="675"/>
      <c r="I264" s="675"/>
      <c r="J264" s="204"/>
      <c r="K264" s="158" t="s">
        <v>5</v>
      </c>
      <c r="L264" s="204"/>
      <c r="M264" s="204"/>
      <c r="N264" s="204"/>
      <c r="O264" s="204"/>
      <c r="P264" s="204"/>
      <c r="Q264" s="204"/>
      <c r="R264" s="159"/>
      <c r="T264" s="160"/>
      <c r="U264" s="204"/>
      <c r="V264" s="204"/>
      <c r="W264" s="204"/>
      <c r="X264" s="204"/>
      <c r="Y264" s="204"/>
      <c r="Z264" s="204"/>
      <c r="AA264" s="204"/>
      <c r="AB264" s="204"/>
      <c r="AC264" s="204"/>
      <c r="AD264" s="161"/>
      <c r="AT264" s="162" t="s">
        <v>162</v>
      </c>
      <c r="AU264" s="162" t="s">
        <v>95</v>
      </c>
      <c r="AV264" s="12" t="s">
        <v>84</v>
      </c>
      <c r="AW264" s="12" t="s">
        <v>7</v>
      </c>
      <c r="AX264" s="12" t="s">
        <v>79</v>
      </c>
      <c r="AY264" s="162" t="s">
        <v>153</v>
      </c>
    </row>
    <row r="265" spans="2:65" s="10" customFormat="1" ht="22.5" customHeight="1">
      <c r="B265" s="144"/>
      <c r="C265" s="201"/>
      <c r="D265" s="201"/>
      <c r="E265" s="145" t="s">
        <v>5</v>
      </c>
      <c r="F265" s="658" t="s">
        <v>325</v>
      </c>
      <c r="G265" s="659"/>
      <c r="H265" s="659"/>
      <c r="I265" s="659"/>
      <c r="J265" s="201"/>
      <c r="K265" s="146">
        <v>48.960999999999999</v>
      </c>
      <c r="L265" s="201"/>
      <c r="M265" s="201"/>
      <c r="N265" s="201"/>
      <c r="O265" s="201"/>
      <c r="P265" s="201"/>
      <c r="Q265" s="201"/>
      <c r="R265" s="147"/>
      <c r="T265" s="148"/>
      <c r="U265" s="201"/>
      <c r="V265" s="201"/>
      <c r="W265" s="201"/>
      <c r="X265" s="201"/>
      <c r="Y265" s="201"/>
      <c r="Z265" s="201"/>
      <c r="AA265" s="201"/>
      <c r="AB265" s="201"/>
      <c r="AC265" s="201"/>
      <c r="AD265" s="149"/>
      <c r="AT265" s="150" t="s">
        <v>162</v>
      </c>
      <c r="AU265" s="150" t="s">
        <v>95</v>
      </c>
      <c r="AV265" s="10" t="s">
        <v>95</v>
      </c>
      <c r="AW265" s="10" t="s">
        <v>7</v>
      </c>
      <c r="AX265" s="10" t="s">
        <v>79</v>
      </c>
      <c r="AY265" s="150" t="s">
        <v>153</v>
      </c>
    </row>
    <row r="266" spans="2:65" s="12" customFormat="1" ht="22.5" customHeight="1">
      <c r="B266" s="157"/>
      <c r="C266" s="204"/>
      <c r="D266" s="204"/>
      <c r="E266" s="158" t="s">
        <v>5</v>
      </c>
      <c r="F266" s="674" t="s">
        <v>256</v>
      </c>
      <c r="G266" s="675"/>
      <c r="H266" s="675"/>
      <c r="I266" s="675"/>
      <c r="J266" s="204"/>
      <c r="K266" s="158" t="s">
        <v>5</v>
      </c>
      <c r="L266" s="204"/>
      <c r="M266" s="204"/>
      <c r="N266" s="204"/>
      <c r="O266" s="204"/>
      <c r="P266" s="204"/>
      <c r="Q266" s="204"/>
      <c r="R266" s="159"/>
      <c r="T266" s="160"/>
      <c r="U266" s="204"/>
      <c r="V266" s="204"/>
      <c r="W266" s="204"/>
      <c r="X266" s="204"/>
      <c r="Y266" s="204"/>
      <c r="Z266" s="204"/>
      <c r="AA266" s="204"/>
      <c r="AB266" s="204"/>
      <c r="AC266" s="204"/>
      <c r="AD266" s="161"/>
      <c r="AT266" s="162" t="s">
        <v>162</v>
      </c>
      <c r="AU266" s="162" t="s">
        <v>95</v>
      </c>
      <c r="AV266" s="12" t="s">
        <v>84</v>
      </c>
      <c r="AW266" s="12" t="s">
        <v>7</v>
      </c>
      <c r="AX266" s="12" t="s">
        <v>79</v>
      </c>
      <c r="AY266" s="162" t="s">
        <v>153</v>
      </c>
    </row>
    <row r="267" spans="2:65" s="10" customFormat="1" ht="22.5" customHeight="1">
      <c r="B267" s="144"/>
      <c r="C267" s="201"/>
      <c r="D267" s="201"/>
      <c r="E267" s="145" t="s">
        <v>5</v>
      </c>
      <c r="F267" s="658" t="s">
        <v>326</v>
      </c>
      <c r="G267" s="659"/>
      <c r="H267" s="659"/>
      <c r="I267" s="659"/>
      <c r="J267" s="201"/>
      <c r="K267" s="146">
        <v>3.64</v>
      </c>
      <c r="L267" s="201"/>
      <c r="M267" s="201"/>
      <c r="N267" s="201"/>
      <c r="O267" s="201"/>
      <c r="P267" s="201"/>
      <c r="Q267" s="201"/>
      <c r="R267" s="147"/>
      <c r="T267" s="148"/>
      <c r="U267" s="201"/>
      <c r="V267" s="201"/>
      <c r="W267" s="201"/>
      <c r="X267" s="201"/>
      <c r="Y267" s="201"/>
      <c r="Z267" s="201"/>
      <c r="AA267" s="201"/>
      <c r="AB267" s="201"/>
      <c r="AC267" s="201"/>
      <c r="AD267" s="149"/>
      <c r="AT267" s="150" t="s">
        <v>162</v>
      </c>
      <c r="AU267" s="150" t="s">
        <v>95</v>
      </c>
      <c r="AV267" s="10" t="s">
        <v>95</v>
      </c>
      <c r="AW267" s="10" t="s">
        <v>7</v>
      </c>
      <c r="AX267" s="10" t="s">
        <v>79</v>
      </c>
      <c r="AY267" s="150" t="s">
        <v>153</v>
      </c>
    </row>
    <row r="268" spans="2:65" s="11" customFormat="1" ht="22.5" customHeight="1">
      <c r="B268" s="151"/>
      <c r="C268" s="202"/>
      <c r="D268" s="202"/>
      <c r="E268" s="191" t="s">
        <v>5</v>
      </c>
      <c r="F268" s="660" t="s">
        <v>163</v>
      </c>
      <c r="G268" s="661"/>
      <c r="H268" s="661"/>
      <c r="I268" s="661"/>
      <c r="J268" s="202"/>
      <c r="K268" s="152">
        <v>259.37099999999998</v>
      </c>
      <c r="L268" s="202"/>
      <c r="M268" s="202"/>
      <c r="N268" s="202"/>
      <c r="O268" s="202"/>
      <c r="P268" s="202"/>
      <c r="Q268" s="202"/>
      <c r="R268" s="153"/>
      <c r="T268" s="154"/>
      <c r="U268" s="202"/>
      <c r="V268" s="202"/>
      <c r="W268" s="202"/>
      <c r="X268" s="202"/>
      <c r="Y268" s="202"/>
      <c r="Z268" s="202"/>
      <c r="AA268" s="202"/>
      <c r="AB268" s="202"/>
      <c r="AC268" s="202"/>
      <c r="AD268" s="155"/>
      <c r="AT268" s="156" t="s">
        <v>162</v>
      </c>
      <c r="AU268" s="156" t="s">
        <v>95</v>
      </c>
      <c r="AV268" s="11" t="s">
        <v>159</v>
      </c>
      <c r="AW268" s="11" t="s">
        <v>7</v>
      </c>
      <c r="AX268" s="11" t="s">
        <v>84</v>
      </c>
      <c r="AY268" s="156" t="s">
        <v>153</v>
      </c>
    </row>
    <row r="269" spans="2:65" s="1" customFormat="1" ht="22.5" customHeight="1">
      <c r="B269" s="134"/>
      <c r="C269" s="135" t="s">
        <v>327</v>
      </c>
      <c r="D269" s="135" t="s">
        <v>155</v>
      </c>
      <c r="E269" s="136" t="s">
        <v>328</v>
      </c>
      <c r="F269" s="654" t="s">
        <v>329</v>
      </c>
      <c r="G269" s="654"/>
      <c r="H269" s="654"/>
      <c r="I269" s="654"/>
      <c r="J269" s="137" t="s">
        <v>204</v>
      </c>
      <c r="K269" s="138">
        <v>259.37099999999998</v>
      </c>
      <c r="L269" s="203"/>
      <c r="M269" s="655"/>
      <c r="N269" s="655"/>
      <c r="O269" s="655"/>
      <c r="P269" s="655">
        <f>ROUND(V269*K269,2)</f>
        <v>0</v>
      </c>
      <c r="Q269" s="655"/>
      <c r="R269" s="139"/>
      <c r="T269" s="140" t="s">
        <v>5</v>
      </c>
      <c r="U269" s="42" t="s">
        <v>42</v>
      </c>
      <c r="V269" s="210">
        <f>L269+M269</f>
        <v>0</v>
      </c>
      <c r="W269" s="210">
        <f>ROUND(L269*K269,2)</f>
        <v>0</v>
      </c>
      <c r="X269" s="210">
        <f>ROUND(M269*K269,2)</f>
        <v>0</v>
      </c>
      <c r="Y269" s="141">
        <v>0.26600000000000001</v>
      </c>
      <c r="Z269" s="141">
        <f>Y269*K269</f>
        <v>68.992685999999992</v>
      </c>
      <c r="AA269" s="141">
        <v>0</v>
      </c>
      <c r="AB269" s="141">
        <f>AA269*K269</f>
        <v>0</v>
      </c>
      <c r="AC269" s="141">
        <v>0</v>
      </c>
      <c r="AD269" s="142">
        <f>AC269*K269</f>
        <v>0</v>
      </c>
      <c r="AR269" s="20" t="s">
        <v>159</v>
      </c>
      <c r="AT269" s="20" t="s">
        <v>155</v>
      </c>
      <c r="AU269" s="20" t="s">
        <v>95</v>
      </c>
      <c r="AY269" s="20" t="s">
        <v>153</v>
      </c>
      <c r="BE269" s="143">
        <f>IF(U269="základní",P269,0)</f>
        <v>0</v>
      </c>
      <c r="BF269" s="143">
        <f>IF(U269="snížená",P269,0)</f>
        <v>0</v>
      </c>
      <c r="BG269" s="143">
        <f>IF(U269="zákl. přenesená",P269,0)</f>
        <v>0</v>
      </c>
      <c r="BH269" s="143">
        <f>IF(U269="sníž. přenesená",P269,0)</f>
        <v>0</v>
      </c>
      <c r="BI269" s="143">
        <f>IF(U269="nulová",P269,0)</f>
        <v>0</v>
      </c>
      <c r="BJ269" s="20" t="s">
        <v>84</v>
      </c>
      <c r="BK269" s="143">
        <f>ROUND(V269*K269,2)</f>
        <v>0</v>
      </c>
      <c r="BL269" s="20" t="s">
        <v>159</v>
      </c>
      <c r="BM269" s="20" t="s">
        <v>330</v>
      </c>
    </row>
    <row r="270" spans="2:65" s="12" customFormat="1" ht="22.5" customHeight="1">
      <c r="B270" s="157"/>
      <c r="C270" s="204"/>
      <c r="D270" s="204"/>
      <c r="E270" s="158" t="s">
        <v>5</v>
      </c>
      <c r="F270" s="656" t="s">
        <v>315</v>
      </c>
      <c r="G270" s="657"/>
      <c r="H270" s="657"/>
      <c r="I270" s="657"/>
      <c r="J270" s="204"/>
      <c r="K270" s="158" t="s">
        <v>5</v>
      </c>
      <c r="L270" s="204"/>
      <c r="M270" s="204"/>
      <c r="N270" s="204"/>
      <c r="O270" s="204"/>
      <c r="P270" s="204"/>
      <c r="Q270" s="204"/>
      <c r="R270" s="159"/>
      <c r="T270" s="160"/>
      <c r="U270" s="204"/>
      <c r="V270" s="204"/>
      <c r="W270" s="204"/>
      <c r="X270" s="204"/>
      <c r="Y270" s="204"/>
      <c r="Z270" s="204"/>
      <c r="AA270" s="204"/>
      <c r="AB270" s="204"/>
      <c r="AC270" s="204"/>
      <c r="AD270" s="161"/>
      <c r="AT270" s="162" t="s">
        <v>162</v>
      </c>
      <c r="AU270" s="162" t="s">
        <v>95</v>
      </c>
      <c r="AV270" s="12" t="s">
        <v>84</v>
      </c>
      <c r="AW270" s="12" t="s">
        <v>7</v>
      </c>
      <c r="AX270" s="12" t="s">
        <v>79</v>
      </c>
      <c r="AY270" s="162" t="s">
        <v>153</v>
      </c>
    </row>
    <row r="271" spans="2:65" s="10" customFormat="1" ht="22.5" customHeight="1">
      <c r="B271" s="144"/>
      <c r="C271" s="201"/>
      <c r="D271" s="201"/>
      <c r="E271" s="145" t="s">
        <v>5</v>
      </c>
      <c r="F271" s="658" t="s">
        <v>324</v>
      </c>
      <c r="G271" s="659"/>
      <c r="H271" s="659"/>
      <c r="I271" s="659"/>
      <c r="J271" s="201"/>
      <c r="K271" s="146">
        <v>206.77</v>
      </c>
      <c r="L271" s="201"/>
      <c r="M271" s="201"/>
      <c r="N271" s="201"/>
      <c r="O271" s="201"/>
      <c r="P271" s="201"/>
      <c r="Q271" s="201"/>
      <c r="R271" s="147"/>
      <c r="T271" s="148"/>
      <c r="U271" s="201"/>
      <c r="V271" s="201"/>
      <c r="W271" s="201"/>
      <c r="X271" s="201"/>
      <c r="Y271" s="201"/>
      <c r="Z271" s="201"/>
      <c r="AA271" s="201"/>
      <c r="AB271" s="201"/>
      <c r="AC271" s="201"/>
      <c r="AD271" s="149"/>
      <c r="AT271" s="150" t="s">
        <v>162</v>
      </c>
      <c r="AU271" s="150" t="s">
        <v>95</v>
      </c>
      <c r="AV271" s="10" t="s">
        <v>95</v>
      </c>
      <c r="AW271" s="10" t="s">
        <v>7</v>
      </c>
      <c r="AX271" s="10" t="s">
        <v>79</v>
      </c>
      <c r="AY271" s="150" t="s">
        <v>153</v>
      </c>
    </row>
    <row r="272" spans="2:65" s="12" customFormat="1" ht="22.5" customHeight="1">
      <c r="B272" s="157"/>
      <c r="C272" s="204"/>
      <c r="D272" s="204"/>
      <c r="E272" s="158" t="s">
        <v>5</v>
      </c>
      <c r="F272" s="674" t="s">
        <v>317</v>
      </c>
      <c r="G272" s="675"/>
      <c r="H272" s="675"/>
      <c r="I272" s="675"/>
      <c r="J272" s="204"/>
      <c r="K272" s="158" t="s">
        <v>5</v>
      </c>
      <c r="L272" s="204"/>
      <c r="M272" s="204"/>
      <c r="N272" s="204"/>
      <c r="O272" s="204"/>
      <c r="P272" s="204"/>
      <c r="Q272" s="204"/>
      <c r="R272" s="159"/>
      <c r="T272" s="160"/>
      <c r="U272" s="204"/>
      <c r="V272" s="204"/>
      <c r="W272" s="204"/>
      <c r="X272" s="204"/>
      <c r="Y272" s="204"/>
      <c r="Z272" s="204"/>
      <c r="AA272" s="204"/>
      <c r="AB272" s="204"/>
      <c r="AC272" s="204"/>
      <c r="AD272" s="161"/>
      <c r="AT272" s="162" t="s">
        <v>162</v>
      </c>
      <c r="AU272" s="162" t="s">
        <v>95</v>
      </c>
      <c r="AV272" s="12" t="s">
        <v>84</v>
      </c>
      <c r="AW272" s="12" t="s">
        <v>7</v>
      </c>
      <c r="AX272" s="12" t="s">
        <v>79</v>
      </c>
      <c r="AY272" s="162" t="s">
        <v>153</v>
      </c>
    </row>
    <row r="273" spans="2:65" s="10" customFormat="1" ht="22.5" customHeight="1">
      <c r="B273" s="144"/>
      <c r="C273" s="201"/>
      <c r="D273" s="201"/>
      <c r="E273" s="145" t="s">
        <v>5</v>
      </c>
      <c r="F273" s="658" t="s">
        <v>325</v>
      </c>
      <c r="G273" s="659"/>
      <c r="H273" s="659"/>
      <c r="I273" s="659"/>
      <c r="J273" s="201"/>
      <c r="K273" s="146">
        <v>48.960999999999999</v>
      </c>
      <c r="L273" s="201"/>
      <c r="M273" s="201"/>
      <c r="N273" s="201"/>
      <c r="O273" s="201"/>
      <c r="P273" s="201"/>
      <c r="Q273" s="201"/>
      <c r="R273" s="147"/>
      <c r="T273" s="148"/>
      <c r="U273" s="201"/>
      <c r="V273" s="201"/>
      <c r="W273" s="201"/>
      <c r="X273" s="201"/>
      <c r="Y273" s="201"/>
      <c r="Z273" s="201"/>
      <c r="AA273" s="201"/>
      <c r="AB273" s="201"/>
      <c r="AC273" s="201"/>
      <c r="AD273" s="149"/>
      <c r="AT273" s="150" t="s">
        <v>162</v>
      </c>
      <c r="AU273" s="150" t="s">
        <v>95</v>
      </c>
      <c r="AV273" s="10" t="s">
        <v>95</v>
      </c>
      <c r="AW273" s="10" t="s">
        <v>7</v>
      </c>
      <c r="AX273" s="10" t="s">
        <v>79</v>
      </c>
      <c r="AY273" s="150" t="s">
        <v>153</v>
      </c>
    </row>
    <row r="274" spans="2:65" s="12" customFormat="1" ht="22.5" customHeight="1">
      <c r="B274" s="157"/>
      <c r="C274" s="204"/>
      <c r="D274" s="204"/>
      <c r="E274" s="158" t="s">
        <v>5</v>
      </c>
      <c r="F274" s="674" t="s">
        <v>256</v>
      </c>
      <c r="G274" s="675"/>
      <c r="H274" s="675"/>
      <c r="I274" s="675"/>
      <c r="J274" s="204"/>
      <c r="K274" s="158" t="s">
        <v>5</v>
      </c>
      <c r="L274" s="204"/>
      <c r="M274" s="204"/>
      <c r="N274" s="204"/>
      <c r="O274" s="204"/>
      <c r="P274" s="204"/>
      <c r="Q274" s="204"/>
      <c r="R274" s="159"/>
      <c r="T274" s="160"/>
      <c r="U274" s="204"/>
      <c r="V274" s="204"/>
      <c r="W274" s="204"/>
      <c r="X274" s="204"/>
      <c r="Y274" s="204"/>
      <c r="Z274" s="204"/>
      <c r="AA274" s="204"/>
      <c r="AB274" s="204"/>
      <c r="AC274" s="204"/>
      <c r="AD274" s="161"/>
      <c r="AT274" s="162" t="s">
        <v>162</v>
      </c>
      <c r="AU274" s="162" t="s">
        <v>95</v>
      </c>
      <c r="AV274" s="12" t="s">
        <v>84</v>
      </c>
      <c r="AW274" s="12" t="s">
        <v>7</v>
      </c>
      <c r="AX274" s="12" t="s">
        <v>79</v>
      </c>
      <c r="AY274" s="162" t="s">
        <v>153</v>
      </c>
    </row>
    <row r="275" spans="2:65" s="10" customFormat="1" ht="22.5" customHeight="1">
      <c r="B275" s="144"/>
      <c r="C275" s="201"/>
      <c r="D275" s="201"/>
      <c r="E275" s="145" t="s">
        <v>5</v>
      </c>
      <c r="F275" s="658" t="s">
        <v>326</v>
      </c>
      <c r="G275" s="659"/>
      <c r="H275" s="659"/>
      <c r="I275" s="659"/>
      <c r="J275" s="201"/>
      <c r="K275" s="146">
        <v>3.64</v>
      </c>
      <c r="L275" s="201"/>
      <c r="M275" s="201"/>
      <c r="N275" s="201"/>
      <c r="O275" s="201"/>
      <c r="P275" s="201"/>
      <c r="Q275" s="201"/>
      <c r="R275" s="147"/>
      <c r="T275" s="148"/>
      <c r="U275" s="201"/>
      <c r="V275" s="201"/>
      <c r="W275" s="201"/>
      <c r="X275" s="201"/>
      <c r="Y275" s="201"/>
      <c r="Z275" s="201"/>
      <c r="AA275" s="201"/>
      <c r="AB275" s="201"/>
      <c r="AC275" s="201"/>
      <c r="AD275" s="149"/>
      <c r="AT275" s="150" t="s">
        <v>162</v>
      </c>
      <c r="AU275" s="150" t="s">
        <v>95</v>
      </c>
      <c r="AV275" s="10" t="s">
        <v>95</v>
      </c>
      <c r="AW275" s="10" t="s">
        <v>7</v>
      </c>
      <c r="AX275" s="10" t="s">
        <v>79</v>
      </c>
      <c r="AY275" s="150" t="s">
        <v>153</v>
      </c>
    </row>
    <row r="276" spans="2:65" s="11" customFormat="1" ht="22.5" customHeight="1">
      <c r="B276" s="151"/>
      <c r="C276" s="202"/>
      <c r="D276" s="202"/>
      <c r="E276" s="191" t="s">
        <v>5</v>
      </c>
      <c r="F276" s="660" t="s">
        <v>163</v>
      </c>
      <c r="G276" s="661"/>
      <c r="H276" s="661"/>
      <c r="I276" s="661"/>
      <c r="J276" s="202"/>
      <c r="K276" s="152">
        <v>259.37099999999998</v>
      </c>
      <c r="L276" s="202"/>
      <c r="M276" s="202"/>
      <c r="N276" s="202"/>
      <c r="O276" s="202"/>
      <c r="P276" s="202"/>
      <c r="Q276" s="202"/>
      <c r="R276" s="153"/>
      <c r="T276" s="154"/>
      <c r="U276" s="202"/>
      <c r="V276" s="202"/>
      <c r="W276" s="202"/>
      <c r="X276" s="202"/>
      <c r="Y276" s="202"/>
      <c r="Z276" s="202"/>
      <c r="AA276" s="202"/>
      <c r="AB276" s="202"/>
      <c r="AC276" s="202"/>
      <c r="AD276" s="155"/>
      <c r="AT276" s="156" t="s">
        <v>162</v>
      </c>
      <c r="AU276" s="156" t="s">
        <v>95</v>
      </c>
      <c r="AV276" s="11" t="s">
        <v>159</v>
      </c>
      <c r="AW276" s="11" t="s">
        <v>7</v>
      </c>
      <c r="AX276" s="11" t="s">
        <v>84</v>
      </c>
      <c r="AY276" s="156" t="s">
        <v>153</v>
      </c>
    </row>
    <row r="277" spans="2:65" s="1" customFormat="1" ht="31.5" customHeight="1">
      <c r="B277" s="134"/>
      <c r="C277" s="135" t="s">
        <v>331</v>
      </c>
      <c r="D277" s="135" t="s">
        <v>155</v>
      </c>
      <c r="E277" s="136" t="s">
        <v>332</v>
      </c>
      <c r="F277" s="654" t="s">
        <v>333</v>
      </c>
      <c r="G277" s="654"/>
      <c r="H277" s="654"/>
      <c r="I277" s="654"/>
      <c r="J277" s="137" t="s">
        <v>204</v>
      </c>
      <c r="K277" s="138">
        <v>216.749</v>
      </c>
      <c r="L277" s="203"/>
      <c r="M277" s="655"/>
      <c r="N277" s="655"/>
      <c r="O277" s="655"/>
      <c r="P277" s="655">
        <f>ROUND(V277*K277,2)</f>
        <v>0</v>
      </c>
      <c r="Q277" s="655"/>
      <c r="R277" s="139"/>
      <c r="T277" s="140" t="s">
        <v>5</v>
      </c>
      <c r="U277" s="42" t="s">
        <v>42</v>
      </c>
      <c r="V277" s="210">
        <f>L277+M277</f>
        <v>0</v>
      </c>
      <c r="W277" s="210">
        <f>ROUND(L277*K277,2)</f>
        <v>0</v>
      </c>
      <c r="X277" s="210">
        <f>ROUND(M277*K277,2)</f>
        <v>0</v>
      </c>
      <c r="Y277" s="141">
        <v>0.57299999999999995</v>
      </c>
      <c r="Z277" s="141">
        <f>Y277*K277</f>
        <v>124.19717699999998</v>
      </c>
      <c r="AA277" s="141">
        <v>7.4700000000000001E-3</v>
      </c>
      <c r="AB277" s="141">
        <f>AA277*K277</f>
        <v>1.6191150299999999</v>
      </c>
      <c r="AC277" s="141">
        <v>0</v>
      </c>
      <c r="AD277" s="142">
        <f>AC277*K277</f>
        <v>0</v>
      </c>
      <c r="AR277" s="20" t="s">
        <v>159</v>
      </c>
      <c r="AT277" s="20" t="s">
        <v>155</v>
      </c>
      <c r="AU277" s="20" t="s">
        <v>95</v>
      </c>
      <c r="AY277" s="20" t="s">
        <v>153</v>
      </c>
      <c r="BE277" s="143">
        <f>IF(U277="základní",P277,0)</f>
        <v>0</v>
      </c>
      <c r="BF277" s="143">
        <f>IF(U277="snížená",P277,0)</f>
        <v>0</v>
      </c>
      <c r="BG277" s="143">
        <f>IF(U277="zákl. přenesená",P277,0)</f>
        <v>0</v>
      </c>
      <c r="BH277" s="143">
        <f>IF(U277="sníž. přenesená",P277,0)</f>
        <v>0</v>
      </c>
      <c r="BI277" s="143">
        <f>IF(U277="nulová",P277,0)</f>
        <v>0</v>
      </c>
      <c r="BJ277" s="20" t="s">
        <v>84</v>
      </c>
      <c r="BK277" s="143">
        <f>ROUND(V277*K277,2)</f>
        <v>0</v>
      </c>
      <c r="BL277" s="20" t="s">
        <v>159</v>
      </c>
      <c r="BM277" s="20" t="s">
        <v>334</v>
      </c>
    </row>
    <row r="278" spans="2:65" s="12" customFormat="1" ht="22.5" customHeight="1">
      <c r="B278" s="157"/>
      <c r="C278" s="204"/>
      <c r="D278" s="204"/>
      <c r="E278" s="158" t="s">
        <v>5</v>
      </c>
      <c r="F278" s="656" t="s">
        <v>315</v>
      </c>
      <c r="G278" s="657"/>
      <c r="H278" s="657"/>
      <c r="I278" s="657"/>
      <c r="J278" s="204"/>
      <c r="K278" s="158" t="s">
        <v>5</v>
      </c>
      <c r="L278" s="204"/>
      <c r="M278" s="204"/>
      <c r="N278" s="204"/>
      <c r="O278" s="204"/>
      <c r="P278" s="204"/>
      <c r="Q278" s="204"/>
      <c r="R278" s="159"/>
      <c r="T278" s="160"/>
      <c r="U278" s="204"/>
      <c r="V278" s="204"/>
      <c r="W278" s="204"/>
      <c r="X278" s="204"/>
      <c r="Y278" s="204"/>
      <c r="Z278" s="204"/>
      <c r="AA278" s="204"/>
      <c r="AB278" s="204"/>
      <c r="AC278" s="204"/>
      <c r="AD278" s="161"/>
      <c r="AT278" s="162" t="s">
        <v>162</v>
      </c>
      <c r="AU278" s="162" t="s">
        <v>95</v>
      </c>
      <c r="AV278" s="12" t="s">
        <v>84</v>
      </c>
      <c r="AW278" s="12" t="s">
        <v>7</v>
      </c>
      <c r="AX278" s="12" t="s">
        <v>79</v>
      </c>
      <c r="AY278" s="162" t="s">
        <v>153</v>
      </c>
    </row>
    <row r="279" spans="2:65" s="10" customFormat="1" ht="22.5" customHeight="1">
      <c r="B279" s="144"/>
      <c r="C279" s="201"/>
      <c r="D279" s="201"/>
      <c r="E279" s="145" t="s">
        <v>5</v>
      </c>
      <c r="F279" s="658" t="s">
        <v>335</v>
      </c>
      <c r="G279" s="659"/>
      <c r="H279" s="659"/>
      <c r="I279" s="659"/>
      <c r="J279" s="201"/>
      <c r="K279" s="146">
        <v>172.30799999999999</v>
      </c>
      <c r="L279" s="201"/>
      <c r="M279" s="201"/>
      <c r="N279" s="201"/>
      <c r="O279" s="201"/>
      <c r="P279" s="201"/>
      <c r="Q279" s="201"/>
      <c r="R279" s="147"/>
      <c r="T279" s="148"/>
      <c r="U279" s="201"/>
      <c r="V279" s="201"/>
      <c r="W279" s="201"/>
      <c r="X279" s="201"/>
      <c r="Y279" s="201"/>
      <c r="Z279" s="201"/>
      <c r="AA279" s="201"/>
      <c r="AB279" s="201"/>
      <c r="AC279" s="201"/>
      <c r="AD279" s="149"/>
      <c r="AT279" s="150" t="s">
        <v>162</v>
      </c>
      <c r="AU279" s="150" t="s">
        <v>95</v>
      </c>
      <c r="AV279" s="10" t="s">
        <v>95</v>
      </c>
      <c r="AW279" s="10" t="s">
        <v>7</v>
      </c>
      <c r="AX279" s="10" t="s">
        <v>79</v>
      </c>
      <c r="AY279" s="150" t="s">
        <v>153</v>
      </c>
    </row>
    <row r="280" spans="2:65" s="12" customFormat="1" ht="22.5" customHeight="1">
      <c r="B280" s="157"/>
      <c r="C280" s="204"/>
      <c r="D280" s="204"/>
      <c r="E280" s="158" t="s">
        <v>5</v>
      </c>
      <c r="F280" s="674" t="s">
        <v>317</v>
      </c>
      <c r="G280" s="675"/>
      <c r="H280" s="675"/>
      <c r="I280" s="675"/>
      <c r="J280" s="204"/>
      <c r="K280" s="158" t="s">
        <v>5</v>
      </c>
      <c r="L280" s="204"/>
      <c r="M280" s="204"/>
      <c r="N280" s="204"/>
      <c r="O280" s="204"/>
      <c r="P280" s="204"/>
      <c r="Q280" s="204"/>
      <c r="R280" s="159"/>
      <c r="T280" s="160"/>
      <c r="U280" s="204"/>
      <c r="V280" s="204"/>
      <c r="W280" s="204"/>
      <c r="X280" s="204"/>
      <c r="Y280" s="204"/>
      <c r="Z280" s="204"/>
      <c r="AA280" s="204"/>
      <c r="AB280" s="204"/>
      <c r="AC280" s="204"/>
      <c r="AD280" s="161"/>
      <c r="AT280" s="162" t="s">
        <v>162</v>
      </c>
      <c r="AU280" s="162" t="s">
        <v>95</v>
      </c>
      <c r="AV280" s="12" t="s">
        <v>84</v>
      </c>
      <c r="AW280" s="12" t="s">
        <v>7</v>
      </c>
      <c r="AX280" s="12" t="s">
        <v>79</v>
      </c>
      <c r="AY280" s="162" t="s">
        <v>153</v>
      </c>
    </row>
    <row r="281" spans="2:65" s="10" customFormat="1" ht="22.5" customHeight="1">
      <c r="B281" s="144"/>
      <c r="C281" s="201"/>
      <c r="D281" s="201"/>
      <c r="E281" s="145" t="s">
        <v>5</v>
      </c>
      <c r="F281" s="658" t="s">
        <v>336</v>
      </c>
      <c r="G281" s="659"/>
      <c r="H281" s="659"/>
      <c r="I281" s="659"/>
      <c r="J281" s="201"/>
      <c r="K281" s="146">
        <v>40.801000000000002</v>
      </c>
      <c r="L281" s="201"/>
      <c r="M281" s="201"/>
      <c r="N281" s="201"/>
      <c r="O281" s="201"/>
      <c r="P281" s="201"/>
      <c r="Q281" s="201"/>
      <c r="R281" s="147"/>
      <c r="T281" s="148"/>
      <c r="U281" s="201"/>
      <c r="V281" s="201"/>
      <c r="W281" s="201"/>
      <c r="X281" s="201"/>
      <c r="Y281" s="201"/>
      <c r="Z281" s="201"/>
      <c r="AA281" s="201"/>
      <c r="AB281" s="201"/>
      <c r="AC281" s="201"/>
      <c r="AD281" s="149"/>
      <c r="AT281" s="150" t="s">
        <v>162</v>
      </c>
      <c r="AU281" s="150" t="s">
        <v>95</v>
      </c>
      <c r="AV281" s="10" t="s">
        <v>95</v>
      </c>
      <c r="AW281" s="10" t="s">
        <v>7</v>
      </c>
      <c r="AX281" s="10" t="s">
        <v>79</v>
      </c>
      <c r="AY281" s="150" t="s">
        <v>153</v>
      </c>
    </row>
    <row r="282" spans="2:65" s="12" customFormat="1" ht="22.5" customHeight="1">
      <c r="B282" s="157"/>
      <c r="C282" s="204"/>
      <c r="D282" s="204"/>
      <c r="E282" s="158" t="s">
        <v>5</v>
      </c>
      <c r="F282" s="674" t="s">
        <v>256</v>
      </c>
      <c r="G282" s="675"/>
      <c r="H282" s="675"/>
      <c r="I282" s="675"/>
      <c r="J282" s="204"/>
      <c r="K282" s="158" t="s">
        <v>5</v>
      </c>
      <c r="L282" s="204"/>
      <c r="M282" s="204"/>
      <c r="N282" s="204"/>
      <c r="O282" s="204"/>
      <c r="P282" s="204"/>
      <c r="Q282" s="204"/>
      <c r="R282" s="159"/>
      <c r="T282" s="160"/>
      <c r="U282" s="204"/>
      <c r="V282" s="204"/>
      <c r="W282" s="204"/>
      <c r="X282" s="204"/>
      <c r="Y282" s="204"/>
      <c r="Z282" s="204"/>
      <c r="AA282" s="204"/>
      <c r="AB282" s="204"/>
      <c r="AC282" s="204"/>
      <c r="AD282" s="161"/>
      <c r="AT282" s="162" t="s">
        <v>162</v>
      </c>
      <c r="AU282" s="162" t="s">
        <v>95</v>
      </c>
      <c r="AV282" s="12" t="s">
        <v>84</v>
      </c>
      <c r="AW282" s="12" t="s">
        <v>7</v>
      </c>
      <c r="AX282" s="12" t="s">
        <v>79</v>
      </c>
      <c r="AY282" s="162" t="s">
        <v>153</v>
      </c>
    </row>
    <row r="283" spans="2:65" s="10" customFormat="1" ht="22.5" customHeight="1">
      <c r="B283" s="144"/>
      <c r="C283" s="201"/>
      <c r="D283" s="201"/>
      <c r="E283" s="145" t="s">
        <v>5</v>
      </c>
      <c r="F283" s="658" t="s">
        <v>326</v>
      </c>
      <c r="G283" s="659"/>
      <c r="H283" s="659"/>
      <c r="I283" s="659"/>
      <c r="J283" s="201"/>
      <c r="K283" s="146">
        <v>3.64</v>
      </c>
      <c r="L283" s="201"/>
      <c r="M283" s="201"/>
      <c r="N283" s="201"/>
      <c r="O283" s="201"/>
      <c r="P283" s="201"/>
      <c r="Q283" s="201"/>
      <c r="R283" s="147"/>
      <c r="T283" s="148"/>
      <c r="U283" s="201"/>
      <c r="V283" s="201"/>
      <c r="W283" s="201"/>
      <c r="X283" s="201"/>
      <c r="Y283" s="201"/>
      <c r="Z283" s="201"/>
      <c r="AA283" s="201"/>
      <c r="AB283" s="201"/>
      <c r="AC283" s="201"/>
      <c r="AD283" s="149"/>
      <c r="AT283" s="150" t="s">
        <v>162</v>
      </c>
      <c r="AU283" s="150" t="s">
        <v>95</v>
      </c>
      <c r="AV283" s="10" t="s">
        <v>95</v>
      </c>
      <c r="AW283" s="10" t="s">
        <v>7</v>
      </c>
      <c r="AX283" s="10" t="s">
        <v>79</v>
      </c>
      <c r="AY283" s="150" t="s">
        <v>153</v>
      </c>
    </row>
    <row r="284" spans="2:65" s="11" customFormat="1" ht="22.5" customHeight="1">
      <c r="B284" s="151"/>
      <c r="C284" s="202"/>
      <c r="D284" s="202"/>
      <c r="E284" s="191" t="s">
        <v>5</v>
      </c>
      <c r="F284" s="660" t="s">
        <v>163</v>
      </c>
      <c r="G284" s="661"/>
      <c r="H284" s="661"/>
      <c r="I284" s="661"/>
      <c r="J284" s="202"/>
      <c r="K284" s="152">
        <v>216.749</v>
      </c>
      <c r="L284" s="202"/>
      <c r="M284" s="202"/>
      <c r="N284" s="202"/>
      <c r="O284" s="202"/>
      <c r="P284" s="202"/>
      <c r="Q284" s="202"/>
      <c r="R284" s="153"/>
      <c r="T284" s="154"/>
      <c r="U284" s="202"/>
      <c r="V284" s="202"/>
      <c r="W284" s="202"/>
      <c r="X284" s="202"/>
      <c r="Y284" s="202"/>
      <c r="Z284" s="202"/>
      <c r="AA284" s="202"/>
      <c r="AB284" s="202"/>
      <c r="AC284" s="202"/>
      <c r="AD284" s="155"/>
      <c r="AT284" s="156" t="s">
        <v>162</v>
      </c>
      <c r="AU284" s="156" t="s">
        <v>95</v>
      </c>
      <c r="AV284" s="11" t="s">
        <v>159</v>
      </c>
      <c r="AW284" s="11" t="s">
        <v>7</v>
      </c>
      <c r="AX284" s="11" t="s">
        <v>84</v>
      </c>
      <c r="AY284" s="156" t="s">
        <v>153</v>
      </c>
    </row>
    <row r="285" spans="2:65" s="1" customFormat="1" ht="31.5" customHeight="1">
      <c r="B285" s="134"/>
      <c r="C285" s="135" t="s">
        <v>337</v>
      </c>
      <c r="D285" s="135" t="s">
        <v>155</v>
      </c>
      <c r="E285" s="136" t="s">
        <v>338</v>
      </c>
      <c r="F285" s="654" t="s">
        <v>339</v>
      </c>
      <c r="G285" s="654"/>
      <c r="H285" s="654"/>
      <c r="I285" s="654"/>
      <c r="J285" s="137" t="s">
        <v>204</v>
      </c>
      <c r="K285" s="138">
        <v>216.749</v>
      </c>
      <c r="L285" s="203"/>
      <c r="M285" s="655"/>
      <c r="N285" s="655"/>
      <c r="O285" s="655"/>
      <c r="P285" s="655">
        <f>ROUND(V285*K285,2)</f>
        <v>0</v>
      </c>
      <c r="Q285" s="655"/>
      <c r="R285" s="139"/>
      <c r="T285" s="140" t="s">
        <v>5</v>
      </c>
      <c r="U285" s="42" t="s">
        <v>42</v>
      </c>
      <c r="V285" s="210">
        <f>L285+M285</f>
        <v>0</v>
      </c>
      <c r="W285" s="210">
        <f>ROUND(L285*K285,2)</f>
        <v>0</v>
      </c>
      <c r="X285" s="210">
        <f>ROUND(M285*K285,2)</f>
        <v>0</v>
      </c>
      <c r="Y285" s="141">
        <v>0.19</v>
      </c>
      <c r="Z285" s="141">
        <f>Y285*K285</f>
        <v>41.182310000000001</v>
      </c>
      <c r="AA285" s="141">
        <v>0</v>
      </c>
      <c r="AB285" s="141">
        <f>AA285*K285</f>
        <v>0</v>
      </c>
      <c r="AC285" s="141">
        <v>0</v>
      </c>
      <c r="AD285" s="142">
        <f>AC285*K285</f>
        <v>0</v>
      </c>
      <c r="AR285" s="20" t="s">
        <v>159</v>
      </c>
      <c r="AT285" s="20" t="s">
        <v>155</v>
      </c>
      <c r="AU285" s="20" t="s">
        <v>95</v>
      </c>
      <c r="AY285" s="20" t="s">
        <v>153</v>
      </c>
      <c r="BE285" s="143">
        <f>IF(U285="základní",P285,0)</f>
        <v>0</v>
      </c>
      <c r="BF285" s="143">
        <f>IF(U285="snížená",P285,0)</f>
        <v>0</v>
      </c>
      <c r="BG285" s="143">
        <f>IF(U285="zákl. přenesená",P285,0)</f>
        <v>0</v>
      </c>
      <c r="BH285" s="143">
        <f>IF(U285="sníž. přenesená",P285,0)</f>
        <v>0</v>
      </c>
      <c r="BI285" s="143">
        <f>IF(U285="nulová",P285,0)</f>
        <v>0</v>
      </c>
      <c r="BJ285" s="20" t="s">
        <v>84</v>
      </c>
      <c r="BK285" s="143">
        <f>ROUND(V285*K285,2)</f>
        <v>0</v>
      </c>
      <c r="BL285" s="20" t="s">
        <v>159</v>
      </c>
      <c r="BM285" s="20" t="s">
        <v>340</v>
      </c>
    </row>
    <row r="286" spans="2:65" s="12" customFormat="1" ht="22.5" customHeight="1">
      <c r="B286" s="157"/>
      <c r="C286" s="204"/>
      <c r="D286" s="204"/>
      <c r="E286" s="158" t="s">
        <v>5</v>
      </c>
      <c r="F286" s="656" t="s">
        <v>315</v>
      </c>
      <c r="G286" s="657"/>
      <c r="H286" s="657"/>
      <c r="I286" s="657"/>
      <c r="J286" s="204"/>
      <c r="K286" s="158" t="s">
        <v>5</v>
      </c>
      <c r="L286" s="204"/>
      <c r="M286" s="204"/>
      <c r="N286" s="204"/>
      <c r="O286" s="204"/>
      <c r="P286" s="204"/>
      <c r="Q286" s="204"/>
      <c r="R286" s="159"/>
      <c r="T286" s="160"/>
      <c r="U286" s="204"/>
      <c r="V286" s="204"/>
      <c r="W286" s="204"/>
      <c r="X286" s="204"/>
      <c r="Y286" s="204"/>
      <c r="Z286" s="204"/>
      <c r="AA286" s="204"/>
      <c r="AB286" s="204"/>
      <c r="AC286" s="204"/>
      <c r="AD286" s="161"/>
      <c r="AT286" s="162" t="s">
        <v>162</v>
      </c>
      <c r="AU286" s="162" t="s">
        <v>95</v>
      </c>
      <c r="AV286" s="12" t="s">
        <v>84</v>
      </c>
      <c r="AW286" s="12" t="s">
        <v>7</v>
      </c>
      <c r="AX286" s="12" t="s">
        <v>79</v>
      </c>
      <c r="AY286" s="162" t="s">
        <v>153</v>
      </c>
    </row>
    <row r="287" spans="2:65" s="10" customFormat="1" ht="22.5" customHeight="1">
      <c r="B287" s="144"/>
      <c r="C287" s="201"/>
      <c r="D287" s="201"/>
      <c r="E287" s="145" t="s">
        <v>5</v>
      </c>
      <c r="F287" s="658" t="s">
        <v>335</v>
      </c>
      <c r="G287" s="659"/>
      <c r="H287" s="659"/>
      <c r="I287" s="659"/>
      <c r="J287" s="201"/>
      <c r="K287" s="146">
        <v>172.30799999999999</v>
      </c>
      <c r="L287" s="201"/>
      <c r="M287" s="201"/>
      <c r="N287" s="201"/>
      <c r="O287" s="201"/>
      <c r="P287" s="201"/>
      <c r="Q287" s="201"/>
      <c r="R287" s="147"/>
      <c r="T287" s="148"/>
      <c r="U287" s="201"/>
      <c r="V287" s="201"/>
      <c r="W287" s="201"/>
      <c r="X287" s="201"/>
      <c r="Y287" s="201"/>
      <c r="Z287" s="201"/>
      <c r="AA287" s="201"/>
      <c r="AB287" s="201"/>
      <c r="AC287" s="201"/>
      <c r="AD287" s="149"/>
      <c r="AT287" s="150" t="s">
        <v>162</v>
      </c>
      <c r="AU287" s="150" t="s">
        <v>95</v>
      </c>
      <c r="AV287" s="10" t="s">
        <v>95</v>
      </c>
      <c r="AW287" s="10" t="s">
        <v>7</v>
      </c>
      <c r="AX287" s="10" t="s">
        <v>79</v>
      </c>
      <c r="AY287" s="150" t="s">
        <v>153</v>
      </c>
    </row>
    <row r="288" spans="2:65" s="12" customFormat="1" ht="22.5" customHeight="1">
      <c r="B288" s="157"/>
      <c r="C288" s="204"/>
      <c r="D288" s="204"/>
      <c r="E288" s="158" t="s">
        <v>5</v>
      </c>
      <c r="F288" s="674" t="s">
        <v>317</v>
      </c>
      <c r="G288" s="675"/>
      <c r="H288" s="675"/>
      <c r="I288" s="675"/>
      <c r="J288" s="204"/>
      <c r="K288" s="158" t="s">
        <v>5</v>
      </c>
      <c r="L288" s="204"/>
      <c r="M288" s="204"/>
      <c r="N288" s="204"/>
      <c r="O288" s="204"/>
      <c r="P288" s="204"/>
      <c r="Q288" s="204"/>
      <c r="R288" s="159"/>
      <c r="T288" s="160"/>
      <c r="U288" s="204"/>
      <c r="V288" s="204"/>
      <c r="W288" s="204"/>
      <c r="X288" s="204"/>
      <c r="Y288" s="204"/>
      <c r="Z288" s="204"/>
      <c r="AA288" s="204"/>
      <c r="AB288" s="204"/>
      <c r="AC288" s="204"/>
      <c r="AD288" s="161"/>
      <c r="AT288" s="162" t="s">
        <v>162</v>
      </c>
      <c r="AU288" s="162" t="s">
        <v>95</v>
      </c>
      <c r="AV288" s="12" t="s">
        <v>84</v>
      </c>
      <c r="AW288" s="12" t="s">
        <v>7</v>
      </c>
      <c r="AX288" s="12" t="s">
        <v>79</v>
      </c>
      <c r="AY288" s="162" t="s">
        <v>153</v>
      </c>
    </row>
    <row r="289" spans="2:65" s="10" customFormat="1" ht="22.5" customHeight="1">
      <c r="B289" s="144"/>
      <c r="C289" s="201"/>
      <c r="D289" s="201"/>
      <c r="E289" s="145" t="s">
        <v>5</v>
      </c>
      <c r="F289" s="658" t="s">
        <v>336</v>
      </c>
      <c r="G289" s="659"/>
      <c r="H289" s="659"/>
      <c r="I289" s="659"/>
      <c r="J289" s="201"/>
      <c r="K289" s="146">
        <v>40.801000000000002</v>
      </c>
      <c r="L289" s="201"/>
      <c r="M289" s="201"/>
      <c r="N289" s="201"/>
      <c r="O289" s="201"/>
      <c r="P289" s="201"/>
      <c r="Q289" s="201"/>
      <c r="R289" s="147"/>
      <c r="T289" s="148"/>
      <c r="U289" s="201"/>
      <c r="V289" s="201"/>
      <c r="W289" s="201"/>
      <c r="X289" s="201"/>
      <c r="Y289" s="201"/>
      <c r="Z289" s="201"/>
      <c r="AA289" s="201"/>
      <c r="AB289" s="201"/>
      <c r="AC289" s="201"/>
      <c r="AD289" s="149"/>
      <c r="AT289" s="150" t="s">
        <v>162</v>
      </c>
      <c r="AU289" s="150" t="s">
        <v>95</v>
      </c>
      <c r="AV289" s="10" t="s">
        <v>95</v>
      </c>
      <c r="AW289" s="10" t="s">
        <v>7</v>
      </c>
      <c r="AX289" s="10" t="s">
        <v>79</v>
      </c>
      <c r="AY289" s="150" t="s">
        <v>153</v>
      </c>
    </row>
    <row r="290" spans="2:65" s="12" customFormat="1" ht="22.5" customHeight="1">
      <c r="B290" s="157"/>
      <c r="C290" s="204"/>
      <c r="D290" s="204"/>
      <c r="E290" s="158" t="s">
        <v>5</v>
      </c>
      <c r="F290" s="674" t="s">
        <v>256</v>
      </c>
      <c r="G290" s="675"/>
      <c r="H290" s="675"/>
      <c r="I290" s="675"/>
      <c r="J290" s="204"/>
      <c r="K290" s="158" t="s">
        <v>5</v>
      </c>
      <c r="L290" s="204"/>
      <c r="M290" s="204"/>
      <c r="N290" s="204"/>
      <c r="O290" s="204"/>
      <c r="P290" s="204"/>
      <c r="Q290" s="204"/>
      <c r="R290" s="159"/>
      <c r="T290" s="160"/>
      <c r="U290" s="204"/>
      <c r="V290" s="204"/>
      <c r="W290" s="204"/>
      <c r="X290" s="204"/>
      <c r="Y290" s="204"/>
      <c r="Z290" s="204"/>
      <c r="AA290" s="204"/>
      <c r="AB290" s="204"/>
      <c r="AC290" s="204"/>
      <c r="AD290" s="161"/>
      <c r="AT290" s="162" t="s">
        <v>162</v>
      </c>
      <c r="AU290" s="162" t="s">
        <v>95</v>
      </c>
      <c r="AV290" s="12" t="s">
        <v>84</v>
      </c>
      <c r="AW290" s="12" t="s">
        <v>7</v>
      </c>
      <c r="AX290" s="12" t="s">
        <v>79</v>
      </c>
      <c r="AY290" s="162" t="s">
        <v>153</v>
      </c>
    </row>
    <row r="291" spans="2:65" s="10" customFormat="1" ht="22.5" customHeight="1">
      <c r="B291" s="144"/>
      <c r="C291" s="201"/>
      <c r="D291" s="201"/>
      <c r="E291" s="145" t="s">
        <v>5</v>
      </c>
      <c r="F291" s="658" t="s">
        <v>326</v>
      </c>
      <c r="G291" s="659"/>
      <c r="H291" s="659"/>
      <c r="I291" s="659"/>
      <c r="J291" s="201"/>
      <c r="K291" s="146">
        <v>3.64</v>
      </c>
      <c r="L291" s="201"/>
      <c r="M291" s="201"/>
      <c r="N291" s="201"/>
      <c r="O291" s="201"/>
      <c r="P291" s="201"/>
      <c r="Q291" s="201"/>
      <c r="R291" s="147"/>
      <c r="T291" s="148"/>
      <c r="U291" s="201"/>
      <c r="V291" s="201"/>
      <c r="W291" s="201"/>
      <c r="X291" s="201"/>
      <c r="Y291" s="201"/>
      <c r="Z291" s="201"/>
      <c r="AA291" s="201"/>
      <c r="AB291" s="201"/>
      <c r="AC291" s="201"/>
      <c r="AD291" s="149"/>
      <c r="AT291" s="150" t="s">
        <v>162</v>
      </c>
      <c r="AU291" s="150" t="s">
        <v>95</v>
      </c>
      <c r="AV291" s="10" t="s">
        <v>95</v>
      </c>
      <c r="AW291" s="10" t="s">
        <v>7</v>
      </c>
      <c r="AX291" s="10" t="s">
        <v>79</v>
      </c>
      <c r="AY291" s="150" t="s">
        <v>153</v>
      </c>
    </row>
    <row r="292" spans="2:65" s="11" customFormat="1" ht="22.5" customHeight="1">
      <c r="B292" s="151"/>
      <c r="C292" s="202"/>
      <c r="D292" s="202"/>
      <c r="E292" s="191" t="s">
        <v>5</v>
      </c>
      <c r="F292" s="660" t="s">
        <v>163</v>
      </c>
      <c r="G292" s="661"/>
      <c r="H292" s="661"/>
      <c r="I292" s="661"/>
      <c r="J292" s="202"/>
      <c r="K292" s="152">
        <v>216.749</v>
      </c>
      <c r="L292" s="202"/>
      <c r="M292" s="202"/>
      <c r="N292" s="202"/>
      <c r="O292" s="202"/>
      <c r="P292" s="202"/>
      <c r="Q292" s="202"/>
      <c r="R292" s="153"/>
      <c r="T292" s="154"/>
      <c r="U292" s="202"/>
      <c r="V292" s="202"/>
      <c r="W292" s="202"/>
      <c r="X292" s="202"/>
      <c r="Y292" s="202"/>
      <c r="Z292" s="202"/>
      <c r="AA292" s="202"/>
      <c r="AB292" s="202"/>
      <c r="AC292" s="202"/>
      <c r="AD292" s="155"/>
      <c r="AT292" s="156" t="s">
        <v>162</v>
      </c>
      <c r="AU292" s="156" t="s">
        <v>95</v>
      </c>
      <c r="AV292" s="11" t="s">
        <v>159</v>
      </c>
      <c r="AW292" s="11" t="s">
        <v>7</v>
      </c>
      <c r="AX292" s="11" t="s">
        <v>84</v>
      </c>
      <c r="AY292" s="156" t="s">
        <v>153</v>
      </c>
    </row>
    <row r="293" spans="2:65" s="1" customFormat="1" ht="22.5" customHeight="1">
      <c r="B293" s="134"/>
      <c r="C293" s="135" t="s">
        <v>341</v>
      </c>
      <c r="D293" s="135" t="s">
        <v>155</v>
      </c>
      <c r="E293" s="136" t="s">
        <v>342</v>
      </c>
      <c r="F293" s="654" t="s">
        <v>343</v>
      </c>
      <c r="G293" s="654"/>
      <c r="H293" s="654"/>
      <c r="I293" s="654"/>
      <c r="J293" s="137" t="s">
        <v>204</v>
      </c>
      <c r="K293" s="138">
        <v>29</v>
      </c>
      <c r="L293" s="203"/>
      <c r="M293" s="655"/>
      <c r="N293" s="655"/>
      <c r="O293" s="655"/>
      <c r="P293" s="655">
        <f>ROUND(V293*K293,2)</f>
        <v>0</v>
      </c>
      <c r="Q293" s="655"/>
      <c r="R293" s="139"/>
      <c r="T293" s="140" t="s">
        <v>5</v>
      </c>
      <c r="U293" s="42" t="s">
        <v>42</v>
      </c>
      <c r="V293" s="210">
        <f>L293+M293</f>
        <v>0</v>
      </c>
      <c r="W293" s="210">
        <f>ROUND(L293*K293,2)</f>
        <v>0</v>
      </c>
      <c r="X293" s="210">
        <f>ROUND(M293*K293,2)</f>
        <v>0</v>
      </c>
      <c r="Y293" s="141">
        <v>0.16</v>
      </c>
      <c r="Z293" s="141">
        <f>Y293*K293</f>
        <v>4.6399999999999997</v>
      </c>
      <c r="AA293" s="141">
        <v>0</v>
      </c>
      <c r="AB293" s="141">
        <f>AA293*K293</f>
        <v>0</v>
      </c>
      <c r="AC293" s="141">
        <v>0</v>
      </c>
      <c r="AD293" s="142">
        <f>AC293*K293</f>
        <v>0</v>
      </c>
      <c r="AR293" s="20" t="s">
        <v>159</v>
      </c>
      <c r="AT293" s="20" t="s">
        <v>155</v>
      </c>
      <c r="AU293" s="20" t="s">
        <v>95</v>
      </c>
      <c r="AY293" s="20" t="s">
        <v>153</v>
      </c>
      <c r="BE293" s="143">
        <f>IF(U293="základní",P293,0)</f>
        <v>0</v>
      </c>
      <c r="BF293" s="143">
        <f>IF(U293="snížená",P293,0)</f>
        <v>0</v>
      </c>
      <c r="BG293" s="143">
        <f>IF(U293="zákl. přenesená",P293,0)</f>
        <v>0</v>
      </c>
      <c r="BH293" s="143">
        <f>IF(U293="sníž. přenesená",P293,0)</f>
        <v>0</v>
      </c>
      <c r="BI293" s="143">
        <f>IF(U293="nulová",P293,0)</f>
        <v>0</v>
      </c>
      <c r="BJ293" s="20" t="s">
        <v>84</v>
      </c>
      <c r="BK293" s="143">
        <f>ROUND(V293*K293,2)</f>
        <v>0</v>
      </c>
      <c r="BL293" s="20" t="s">
        <v>159</v>
      </c>
      <c r="BM293" s="20" t="s">
        <v>344</v>
      </c>
    </row>
    <row r="294" spans="2:65" s="10" customFormat="1" ht="22.5" customHeight="1">
      <c r="B294" s="144"/>
      <c r="C294" s="201"/>
      <c r="D294" s="201"/>
      <c r="E294" s="145" t="s">
        <v>5</v>
      </c>
      <c r="F294" s="662" t="s">
        <v>345</v>
      </c>
      <c r="G294" s="663"/>
      <c r="H294" s="663"/>
      <c r="I294" s="663"/>
      <c r="J294" s="201"/>
      <c r="K294" s="146">
        <v>29</v>
      </c>
      <c r="L294" s="201"/>
      <c r="M294" s="201"/>
      <c r="N294" s="201"/>
      <c r="O294" s="201"/>
      <c r="P294" s="201"/>
      <c r="Q294" s="201"/>
      <c r="R294" s="147"/>
      <c r="T294" s="148"/>
      <c r="U294" s="201"/>
      <c r="V294" s="201"/>
      <c r="W294" s="201"/>
      <c r="X294" s="201"/>
      <c r="Y294" s="201"/>
      <c r="Z294" s="201"/>
      <c r="AA294" s="201"/>
      <c r="AB294" s="201"/>
      <c r="AC294" s="201"/>
      <c r="AD294" s="149"/>
      <c r="AT294" s="150" t="s">
        <v>162</v>
      </c>
      <c r="AU294" s="150" t="s">
        <v>95</v>
      </c>
      <c r="AV294" s="10" t="s">
        <v>95</v>
      </c>
      <c r="AW294" s="10" t="s">
        <v>7</v>
      </c>
      <c r="AX294" s="10" t="s">
        <v>79</v>
      </c>
      <c r="AY294" s="150" t="s">
        <v>153</v>
      </c>
    </row>
    <row r="295" spans="2:65" s="11" customFormat="1" ht="22.5" customHeight="1">
      <c r="B295" s="151"/>
      <c r="C295" s="202"/>
      <c r="D295" s="202"/>
      <c r="E295" s="191" t="s">
        <v>5</v>
      </c>
      <c r="F295" s="660" t="s">
        <v>163</v>
      </c>
      <c r="G295" s="661"/>
      <c r="H295" s="661"/>
      <c r="I295" s="661"/>
      <c r="J295" s="202"/>
      <c r="K295" s="152">
        <v>29</v>
      </c>
      <c r="L295" s="202"/>
      <c r="M295" s="202"/>
      <c r="N295" s="202"/>
      <c r="O295" s="202"/>
      <c r="P295" s="202"/>
      <c r="Q295" s="202"/>
      <c r="R295" s="153"/>
      <c r="T295" s="154"/>
      <c r="U295" s="202"/>
      <c r="V295" s="202"/>
      <c r="W295" s="202"/>
      <c r="X295" s="202"/>
      <c r="Y295" s="202"/>
      <c r="Z295" s="202"/>
      <c r="AA295" s="202"/>
      <c r="AB295" s="202"/>
      <c r="AC295" s="202"/>
      <c r="AD295" s="155"/>
      <c r="AT295" s="156" t="s">
        <v>162</v>
      </c>
      <c r="AU295" s="156" t="s">
        <v>95</v>
      </c>
      <c r="AV295" s="11" t="s">
        <v>159</v>
      </c>
      <c r="AW295" s="11" t="s">
        <v>7</v>
      </c>
      <c r="AX295" s="11" t="s">
        <v>84</v>
      </c>
      <c r="AY295" s="156" t="s">
        <v>153</v>
      </c>
    </row>
    <row r="296" spans="2:65" s="1" customFormat="1" ht="22.5" customHeight="1">
      <c r="B296" s="134"/>
      <c r="C296" s="135" t="s">
        <v>346</v>
      </c>
      <c r="D296" s="135" t="s">
        <v>155</v>
      </c>
      <c r="E296" s="136" t="s">
        <v>1467</v>
      </c>
      <c r="F296" s="654" t="s">
        <v>1466</v>
      </c>
      <c r="G296" s="654"/>
      <c r="H296" s="654"/>
      <c r="I296" s="654"/>
      <c r="J296" s="137" t="s">
        <v>198</v>
      </c>
      <c r="K296" s="138">
        <v>7.3337000000000003</v>
      </c>
      <c r="L296" s="203"/>
      <c r="M296" s="655"/>
      <c r="N296" s="655"/>
      <c r="O296" s="655"/>
      <c r="P296" s="655">
        <f>ROUND(V296*K296,2)</f>
        <v>0</v>
      </c>
      <c r="Q296" s="655"/>
      <c r="R296" s="139"/>
      <c r="T296" s="140" t="s">
        <v>5</v>
      </c>
      <c r="U296" s="42" t="s">
        <v>42</v>
      </c>
      <c r="V296" s="210">
        <f>L296+M296</f>
        <v>0</v>
      </c>
      <c r="W296" s="210">
        <f>ROUND(L296*K296,2)</f>
        <v>0</v>
      </c>
      <c r="X296" s="210">
        <f>ROUND(M296*K296,2)</f>
        <v>0</v>
      </c>
      <c r="Y296" s="141">
        <v>38.118000000000002</v>
      </c>
      <c r="Z296" s="141">
        <f>Y296*K296</f>
        <v>279.54597660000002</v>
      </c>
      <c r="AA296" s="141">
        <v>1.0551600000000001</v>
      </c>
      <c r="AB296" s="141">
        <f>AA296*K296</f>
        <v>7.738226892000001</v>
      </c>
      <c r="AC296" s="141">
        <v>0</v>
      </c>
      <c r="AD296" s="142">
        <f>AC296*K296</f>
        <v>0</v>
      </c>
      <c r="AR296" s="20" t="s">
        <v>159</v>
      </c>
      <c r="AT296" s="20" t="s">
        <v>155</v>
      </c>
      <c r="AU296" s="20" t="s">
        <v>95</v>
      </c>
      <c r="AY296" s="20" t="s">
        <v>153</v>
      </c>
      <c r="BE296" s="143">
        <f>IF(U296="základní",P296,0)</f>
        <v>0</v>
      </c>
      <c r="BF296" s="143">
        <f>IF(U296="snížená",P296,0)</f>
        <v>0</v>
      </c>
      <c r="BG296" s="143">
        <f>IF(U296="zákl. přenesená",P296,0)</f>
        <v>0</v>
      </c>
      <c r="BH296" s="143">
        <f>IF(U296="sníž. přenesená",P296,0)</f>
        <v>0</v>
      </c>
      <c r="BI296" s="143">
        <f>IF(U296="nulová",P296,0)</f>
        <v>0</v>
      </c>
      <c r="BJ296" s="20" t="s">
        <v>84</v>
      </c>
      <c r="BK296" s="143">
        <f>ROUND(V296*K296,2)</f>
        <v>0</v>
      </c>
      <c r="BL296" s="20" t="s">
        <v>159</v>
      </c>
      <c r="BM296" s="20" t="s">
        <v>347</v>
      </c>
    </row>
    <row r="297" spans="2:65" s="12" customFormat="1" ht="22.5" customHeight="1">
      <c r="B297" s="157"/>
      <c r="C297" s="204"/>
      <c r="D297" s="204"/>
      <c r="E297" s="158" t="s">
        <v>5</v>
      </c>
      <c r="F297" s="656" t="s">
        <v>1465</v>
      </c>
      <c r="G297" s="657"/>
      <c r="H297" s="657"/>
      <c r="I297" s="657"/>
      <c r="J297" s="204"/>
      <c r="K297" s="158" t="s">
        <v>5</v>
      </c>
      <c r="L297" s="204"/>
      <c r="M297" s="204"/>
      <c r="N297" s="204"/>
      <c r="O297" s="204"/>
      <c r="P297" s="204"/>
      <c r="Q297" s="204"/>
      <c r="R297" s="159"/>
      <c r="T297" s="160"/>
      <c r="U297" s="204"/>
      <c r="V297" s="204"/>
      <c r="W297" s="204"/>
      <c r="X297" s="204"/>
      <c r="Y297" s="204"/>
      <c r="Z297" s="204"/>
      <c r="AA297" s="204"/>
      <c r="AB297" s="204"/>
      <c r="AC297" s="204"/>
      <c r="AD297" s="161"/>
      <c r="AT297" s="162" t="s">
        <v>162</v>
      </c>
      <c r="AU297" s="162" t="s">
        <v>95</v>
      </c>
      <c r="AV297" s="12" t="s">
        <v>84</v>
      </c>
      <c r="AW297" s="12" t="s">
        <v>7</v>
      </c>
      <c r="AX297" s="12" t="s">
        <v>79</v>
      </c>
      <c r="AY297" s="162" t="s">
        <v>153</v>
      </c>
    </row>
    <row r="298" spans="2:65" s="10" customFormat="1" ht="22.5" customHeight="1">
      <c r="B298" s="144"/>
      <c r="C298" s="201"/>
      <c r="D298" s="201"/>
      <c r="E298" s="145" t="s">
        <v>5</v>
      </c>
      <c r="F298" s="658" t="s">
        <v>2459</v>
      </c>
      <c r="G298" s="659"/>
      <c r="H298" s="659"/>
      <c r="I298" s="659"/>
      <c r="J298" s="201"/>
      <c r="K298" s="146">
        <v>7.3337000000000003</v>
      </c>
      <c r="L298" s="201"/>
      <c r="M298" s="201"/>
      <c r="N298" s="201"/>
      <c r="O298" s="201"/>
      <c r="P298" s="201"/>
      <c r="Q298" s="201"/>
      <c r="R298" s="147"/>
      <c r="T298" s="148"/>
      <c r="U298" s="201"/>
      <c r="V298" s="201"/>
      <c r="W298" s="201"/>
      <c r="X298" s="201"/>
      <c r="Y298" s="201"/>
      <c r="Z298" s="201"/>
      <c r="AA298" s="201"/>
      <c r="AB298" s="201"/>
      <c r="AC298" s="201"/>
      <c r="AD298" s="149"/>
      <c r="AT298" s="150" t="s">
        <v>162</v>
      </c>
      <c r="AU298" s="150" t="s">
        <v>95</v>
      </c>
      <c r="AV298" s="10" t="s">
        <v>95</v>
      </c>
      <c r="AW298" s="10" t="s">
        <v>7</v>
      </c>
      <c r="AX298" s="10" t="s">
        <v>79</v>
      </c>
      <c r="AY298" s="150" t="s">
        <v>153</v>
      </c>
    </row>
    <row r="299" spans="2:65" s="11" customFormat="1" ht="22.5" customHeight="1">
      <c r="B299" s="151"/>
      <c r="C299" s="202"/>
      <c r="D299" s="202"/>
      <c r="E299" s="191" t="s">
        <v>5</v>
      </c>
      <c r="F299" s="660" t="s">
        <v>163</v>
      </c>
      <c r="G299" s="661"/>
      <c r="H299" s="661"/>
      <c r="I299" s="661"/>
      <c r="J299" s="202"/>
      <c r="K299" s="152">
        <v>7.3337000000000003</v>
      </c>
      <c r="L299" s="202"/>
      <c r="M299" s="202"/>
      <c r="N299" s="202"/>
      <c r="O299" s="202"/>
      <c r="P299" s="202"/>
      <c r="Q299" s="202"/>
      <c r="R299" s="153"/>
      <c r="T299" s="154"/>
      <c r="U299" s="202"/>
      <c r="V299" s="202"/>
      <c r="W299" s="202"/>
      <c r="X299" s="202"/>
      <c r="Y299" s="202"/>
      <c r="Z299" s="202"/>
      <c r="AA299" s="202"/>
      <c r="AB299" s="202"/>
      <c r="AC299" s="202"/>
      <c r="AD299" s="155"/>
      <c r="AT299" s="156" t="s">
        <v>162</v>
      </c>
      <c r="AU299" s="156" t="s">
        <v>95</v>
      </c>
      <c r="AV299" s="11" t="s">
        <v>159</v>
      </c>
      <c r="AW299" s="11" t="s">
        <v>7</v>
      </c>
      <c r="AX299" s="11" t="s">
        <v>84</v>
      </c>
      <c r="AY299" s="156" t="s">
        <v>153</v>
      </c>
    </row>
    <row r="300" spans="2:65" s="1" customFormat="1" ht="22.5" customHeight="1">
      <c r="B300" s="134"/>
      <c r="C300" s="135" t="s">
        <v>348</v>
      </c>
      <c r="D300" s="135" t="s">
        <v>155</v>
      </c>
      <c r="E300" s="136" t="s">
        <v>349</v>
      </c>
      <c r="F300" s="654" t="s">
        <v>350</v>
      </c>
      <c r="G300" s="654"/>
      <c r="H300" s="654"/>
      <c r="I300" s="654"/>
      <c r="J300" s="137" t="s">
        <v>204</v>
      </c>
      <c r="K300" s="138">
        <v>29</v>
      </c>
      <c r="L300" s="203"/>
      <c r="M300" s="655"/>
      <c r="N300" s="655"/>
      <c r="O300" s="655"/>
      <c r="P300" s="655">
        <f>ROUND(V300*K300,2)</f>
        <v>0</v>
      </c>
      <c r="Q300" s="655"/>
      <c r="R300" s="139"/>
      <c r="T300" s="140" t="s">
        <v>5</v>
      </c>
      <c r="U300" s="42" t="s">
        <v>42</v>
      </c>
      <c r="V300" s="210">
        <f>L300+M300</f>
        <v>0</v>
      </c>
      <c r="W300" s="210">
        <f>ROUND(L300*K300,2)</f>
        <v>0</v>
      </c>
      <c r="X300" s="210">
        <f>ROUND(M300*K300,2)</f>
        <v>0</v>
      </c>
      <c r="Y300" s="141">
        <v>0.47399999999999998</v>
      </c>
      <c r="Z300" s="141">
        <f>Y300*K300</f>
        <v>13.745999999999999</v>
      </c>
      <c r="AA300" s="141">
        <v>5.2399999999999999E-3</v>
      </c>
      <c r="AB300" s="141">
        <f>AA300*K300</f>
        <v>0.15195999999999998</v>
      </c>
      <c r="AC300" s="141">
        <v>0</v>
      </c>
      <c r="AD300" s="142">
        <f>AC300*K300</f>
        <v>0</v>
      </c>
      <c r="AR300" s="20" t="s">
        <v>159</v>
      </c>
      <c r="AT300" s="20" t="s">
        <v>155</v>
      </c>
      <c r="AU300" s="20" t="s">
        <v>95</v>
      </c>
      <c r="AY300" s="20" t="s">
        <v>153</v>
      </c>
      <c r="BE300" s="143">
        <f>IF(U300="základní",P300,0)</f>
        <v>0</v>
      </c>
      <c r="BF300" s="143">
        <f>IF(U300="snížená",P300,0)</f>
        <v>0</v>
      </c>
      <c r="BG300" s="143">
        <f>IF(U300="zákl. přenesená",P300,0)</f>
        <v>0</v>
      </c>
      <c r="BH300" s="143">
        <f>IF(U300="sníž. přenesená",P300,0)</f>
        <v>0</v>
      </c>
      <c r="BI300" s="143">
        <f>IF(U300="nulová",P300,0)</f>
        <v>0</v>
      </c>
      <c r="BJ300" s="20" t="s">
        <v>84</v>
      </c>
      <c r="BK300" s="143">
        <f>ROUND(V300*K300,2)</f>
        <v>0</v>
      </c>
      <c r="BL300" s="20" t="s">
        <v>159</v>
      </c>
      <c r="BM300" s="20" t="s">
        <v>351</v>
      </c>
    </row>
    <row r="301" spans="2:65" s="10" customFormat="1" ht="22.5" customHeight="1">
      <c r="B301" s="144"/>
      <c r="C301" s="201"/>
      <c r="D301" s="201"/>
      <c r="E301" s="145" t="s">
        <v>5</v>
      </c>
      <c r="F301" s="662" t="s">
        <v>345</v>
      </c>
      <c r="G301" s="663"/>
      <c r="H301" s="663"/>
      <c r="I301" s="663"/>
      <c r="J301" s="201"/>
      <c r="K301" s="146">
        <v>29</v>
      </c>
      <c r="L301" s="201"/>
      <c r="M301" s="201"/>
      <c r="N301" s="201"/>
      <c r="O301" s="201"/>
      <c r="P301" s="201"/>
      <c r="Q301" s="201"/>
      <c r="R301" s="147"/>
      <c r="T301" s="148"/>
      <c r="U301" s="201"/>
      <c r="V301" s="201"/>
      <c r="W301" s="201"/>
      <c r="X301" s="201"/>
      <c r="Y301" s="201"/>
      <c r="Z301" s="201"/>
      <c r="AA301" s="201"/>
      <c r="AB301" s="201"/>
      <c r="AC301" s="201"/>
      <c r="AD301" s="149"/>
      <c r="AT301" s="150" t="s">
        <v>162</v>
      </c>
      <c r="AU301" s="150" t="s">
        <v>95</v>
      </c>
      <c r="AV301" s="10" t="s">
        <v>95</v>
      </c>
      <c r="AW301" s="10" t="s">
        <v>7</v>
      </c>
      <c r="AX301" s="10" t="s">
        <v>79</v>
      </c>
      <c r="AY301" s="150" t="s">
        <v>153</v>
      </c>
    </row>
    <row r="302" spans="2:65" s="11" customFormat="1" ht="22.5" customHeight="1">
      <c r="B302" s="151"/>
      <c r="C302" s="202"/>
      <c r="D302" s="202"/>
      <c r="E302" s="191" t="s">
        <v>5</v>
      </c>
      <c r="F302" s="660" t="s">
        <v>163</v>
      </c>
      <c r="G302" s="661"/>
      <c r="H302" s="661"/>
      <c r="I302" s="661"/>
      <c r="J302" s="202"/>
      <c r="K302" s="152">
        <v>29</v>
      </c>
      <c r="L302" s="202"/>
      <c r="M302" s="202"/>
      <c r="N302" s="202"/>
      <c r="O302" s="202"/>
      <c r="P302" s="202"/>
      <c r="Q302" s="202"/>
      <c r="R302" s="153"/>
      <c r="T302" s="154"/>
      <c r="U302" s="202"/>
      <c r="V302" s="202"/>
      <c r="W302" s="202"/>
      <c r="X302" s="202"/>
      <c r="Y302" s="202"/>
      <c r="Z302" s="202"/>
      <c r="AA302" s="202"/>
      <c r="AB302" s="202"/>
      <c r="AC302" s="202"/>
      <c r="AD302" s="155"/>
      <c r="AT302" s="156" t="s">
        <v>162</v>
      </c>
      <c r="AU302" s="156" t="s">
        <v>95</v>
      </c>
      <c r="AV302" s="11" t="s">
        <v>159</v>
      </c>
      <c r="AW302" s="11" t="s">
        <v>7</v>
      </c>
      <c r="AX302" s="11" t="s">
        <v>84</v>
      </c>
      <c r="AY302" s="156" t="s">
        <v>153</v>
      </c>
    </row>
    <row r="303" spans="2:65" s="1" customFormat="1" ht="22.5" customHeight="1">
      <c r="B303" s="134"/>
      <c r="C303" s="135" t="s">
        <v>352</v>
      </c>
      <c r="D303" s="135" t="s">
        <v>155</v>
      </c>
      <c r="E303" s="136" t="s">
        <v>353</v>
      </c>
      <c r="F303" s="654" t="s">
        <v>354</v>
      </c>
      <c r="G303" s="654"/>
      <c r="H303" s="654"/>
      <c r="I303" s="654"/>
      <c r="J303" s="137" t="s">
        <v>158</v>
      </c>
      <c r="K303" s="138">
        <v>11.664999999999999</v>
      </c>
      <c r="L303" s="203"/>
      <c r="M303" s="655"/>
      <c r="N303" s="655"/>
      <c r="O303" s="655"/>
      <c r="P303" s="655">
        <f>ROUND(V303*K303,2)</f>
        <v>0</v>
      </c>
      <c r="Q303" s="655"/>
      <c r="R303" s="139"/>
      <c r="T303" s="140" t="s">
        <v>5</v>
      </c>
      <c r="U303" s="42" t="s">
        <v>42</v>
      </c>
      <c r="V303" s="210">
        <f>L303+M303</f>
        <v>0</v>
      </c>
      <c r="W303" s="210">
        <f>ROUND(L303*K303,2)</f>
        <v>0</v>
      </c>
      <c r="X303" s="210">
        <f>ROUND(M303*K303,2)</f>
        <v>0</v>
      </c>
      <c r="Y303" s="141">
        <v>1.448</v>
      </c>
      <c r="Z303" s="141">
        <f>Y303*K303</f>
        <v>16.890919999999998</v>
      </c>
      <c r="AA303" s="141">
        <v>2.4533999999999998</v>
      </c>
      <c r="AB303" s="141">
        <f>AA303*K303</f>
        <v>28.618910999999997</v>
      </c>
      <c r="AC303" s="141">
        <v>0</v>
      </c>
      <c r="AD303" s="142">
        <f>AC303*K303</f>
        <v>0</v>
      </c>
      <c r="AR303" s="20" t="s">
        <v>159</v>
      </c>
      <c r="AT303" s="20" t="s">
        <v>155</v>
      </c>
      <c r="AU303" s="20" t="s">
        <v>95</v>
      </c>
      <c r="AY303" s="20" t="s">
        <v>153</v>
      </c>
      <c r="BE303" s="143">
        <f>IF(U303="základní",P303,0)</f>
        <v>0</v>
      </c>
      <c r="BF303" s="143">
        <f>IF(U303="snížená",P303,0)</f>
        <v>0</v>
      </c>
      <c r="BG303" s="143">
        <f>IF(U303="zákl. přenesená",P303,0)</f>
        <v>0</v>
      </c>
      <c r="BH303" s="143">
        <f>IF(U303="sníž. přenesená",P303,0)</f>
        <v>0</v>
      </c>
      <c r="BI303" s="143">
        <f>IF(U303="nulová",P303,0)</f>
        <v>0</v>
      </c>
      <c r="BJ303" s="20" t="s">
        <v>84</v>
      </c>
      <c r="BK303" s="143">
        <f>ROUND(V303*K303,2)</f>
        <v>0</v>
      </c>
      <c r="BL303" s="20" t="s">
        <v>159</v>
      </c>
      <c r="BM303" s="20" t="s">
        <v>355</v>
      </c>
    </row>
    <row r="304" spans="2:65" s="10" customFormat="1" ht="22.5" customHeight="1">
      <c r="B304" s="144"/>
      <c r="C304" s="201"/>
      <c r="D304" s="201"/>
      <c r="E304" s="145" t="s">
        <v>5</v>
      </c>
      <c r="F304" s="662" t="s">
        <v>356</v>
      </c>
      <c r="G304" s="663"/>
      <c r="H304" s="663"/>
      <c r="I304" s="663"/>
      <c r="J304" s="201"/>
      <c r="K304" s="146">
        <v>9.2219999999999995</v>
      </c>
      <c r="L304" s="201"/>
      <c r="M304" s="201"/>
      <c r="N304" s="201"/>
      <c r="O304" s="201"/>
      <c r="P304" s="201"/>
      <c r="Q304" s="201"/>
      <c r="R304" s="147"/>
      <c r="T304" s="148"/>
      <c r="U304" s="201"/>
      <c r="V304" s="201"/>
      <c r="W304" s="201"/>
      <c r="X304" s="201"/>
      <c r="Y304" s="201"/>
      <c r="Z304" s="201"/>
      <c r="AA304" s="201"/>
      <c r="AB304" s="201"/>
      <c r="AC304" s="201"/>
      <c r="AD304" s="149"/>
      <c r="AT304" s="150" t="s">
        <v>162</v>
      </c>
      <c r="AU304" s="150" t="s">
        <v>95</v>
      </c>
      <c r="AV304" s="10" t="s">
        <v>95</v>
      </c>
      <c r="AW304" s="10" t="s">
        <v>7</v>
      </c>
      <c r="AX304" s="10" t="s">
        <v>79</v>
      </c>
      <c r="AY304" s="150" t="s">
        <v>153</v>
      </c>
    </row>
    <row r="305" spans="2:65" s="10" customFormat="1" ht="22.5" customHeight="1">
      <c r="B305" s="144"/>
      <c r="C305" s="201"/>
      <c r="D305" s="201"/>
      <c r="E305" s="145" t="s">
        <v>5</v>
      </c>
      <c r="F305" s="658" t="s">
        <v>357</v>
      </c>
      <c r="G305" s="659"/>
      <c r="H305" s="659"/>
      <c r="I305" s="659"/>
      <c r="J305" s="201"/>
      <c r="K305" s="146">
        <v>2.4430000000000001</v>
      </c>
      <c r="L305" s="201"/>
      <c r="M305" s="201"/>
      <c r="N305" s="201"/>
      <c r="O305" s="201"/>
      <c r="P305" s="201"/>
      <c r="Q305" s="201"/>
      <c r="R305" s="147"/>
      <c r="T305" s="148"/>
      <c r="U305" s="201"/>
      <c r="V305" s="201"/>
      <c r="W305" s="201"/>
      <c r="X305" s="201"/>
      <c r="Y305" s="201"/>
      <c r="Z305" s="201"/>
      <c r="AA305" s="201"/>
      <c r="AB305" s="201"/>
      <c r="AC305" s="201"/>
      <c r="AD305" s="149"/>
      <c r="AT305" s="150" t="s">
        <v>162</v>
      </c>
      <c r="AU305" s="150" t="s">
        <v>95</v>
      </c>
      <c r="AV305" s="10" t="s">
        <v>95</v>
      </c>
      <c r="AW305" s="10" t="s">
        <v>7</v>
      </c>
      <c r="AX305" s="10" t="s">
        <v>79</v>
      </c>
      <c r="AY305" s="150" t="s">
        <v>153</v>
      </c>
    </row>
    <row r="306" spans="2:65" s="11" customFormat="1" ht="22.5" customHeight="1">
      <c r="B306" s="151"/>
      <c r="C306" s="202"/>
      <c r="D306" s="202"/>
      <c r="E306" s="191" t="s">
        <v>5</v>
      </c>
      <c r="F306" s="660" t="s">
        <v>163</v>
      </c>
      <c r="G306" s="661"/>
      <c r="H306" s="661"/>
      <c r="I306" s="661"/>
      <c r="J306" s="202"/>
      <c r="K306" s="152">
        <v>11.664999999999999</v>
      </c>
      <c r="L306" s="202"/>
      <c r="M306" s="202"/>
      <c r="N306" s="202"/>
      <c r="O306" s="202"/>
      <c r="P306" s="202"/>
      <c r="Q306" s="202"/>
      <c r="R306" s="153"/>
      <c r="T306" s="154"/>
      <c r="U306" s="202"/>
      <c r="V306" s="202"/>
      <c r="W306" s="202"/>
      <c r="X306" s="202"/>
      <c r="Y306" s="202"/>
      <c r="Z306" s="202"/>
      <c r="AA306" s="202"/>
      <c r="AB306" s="202"/>
      <c r="AC306" s="202"/>
      <c r="AD306" s="155"/>
      <c r="AT306" s="156" t="s">
        <v>162</v>
      </c>
      <c r="AU306" s="156" t="s">
        <v>95</v>
      </c>
      <c r="AV306" s="11" t="s">
        <v>159</v>
      </c>
      <c r="AW306" s="11" t="s">
        <v>7</v>
      </c>
      <c r="AX306" s="11" t="s">
        <v>84</v>
      </c>
      <c r="AY306" s="156" t="s">
        <v>153</v>
      </c>
    </row>
    <row r="307" spans="2:65" s="1" customFormat="1" ht="31.5" customHeight="1">
      <c r="B307" s="134"/>
      <c r="C307" s="585" t="s">
        <v>358</v>
      </c>
      <c r="D307" s="556" t="s">
        <v>155</v>
      </c>
      <c r="E307" s="557" t="s">
        <v>359</v>
      </c>
      <c r="F307" s="666" t="s">
        <v>360</v>
      </c>
      <c r="G307" s="666"/>
      <c r="H307" s="666"/>
      <c r="I307" s="666"/>
      <c r="J307" s="558" t="s">
        <v>198</v>
      </c>
      <c r="K307" s="559">
        <v>0</v>
      </c>
      <c r="L307" s="560"/>
      <c r="M307" s="667"/>
      <c r="N307" s="667"/>
      <c r="O307" s="667"/>
      <c r="P307" s="667">
        <f>ROUND(V307*K307,2)</f>
        <v>0</v>
      </c>
      <c r="Q307" s="667"/>
      <c r="R307" s="139"/>
      <c r="T307" s="140" t="s">
        <v>5</v>
      </c>
      <c r="U307" s="42" t="s">
        <v>42</v>
      </c>
      <c r="V307" s="210">
        <f>L307+M307</f>
        <v>0</v>
      </c>
      <c r="W307" s="210">
        <f>ROUND(L307*K307,2)</f>
        <v>0</v>
      </c>
      <c r="X307" s="210">
        <f>ROUND(M307*K307,2)</f>
        <v>0</v>
      </c>
      <c r="Y307" s="141">
        <v>37.704000000000001</v>
      </c>
      <c r="Z307" s="141">
        <f>Y307*K307</f>
        <v>0</v>
      </c>
      <c r="AA307" s="141">
        <v>1.0525599999999999</v>
      </c>
      <c r="AB307" s="141">
        <f>AA307*K307</f>
        <v>0</v>
      </c>
      <c r="AC307" s="141">
        <v>0</v>
      </c>
      <c r="AD307" s="142">
        <f>AC307*K307</f>
        <v>0</v>
      </c>
      <c r="AR307" s="20" t="s">
        <v>159</v>
      </c>
      <c r="AT307" s="20" t="s">
        <v>155</v>
      </c>
      <c r="AU307" s="20" t="s">
        <v>95</v>
      </c>
      <c r="AY307" s="20" t="s">
        <v>153</v>
      </c>
      <c r="BE307" s="143">
        <f>IF(U307="základní",P307,0)</f>
        <v>0</v>
      </c>
      <c r="BF307" s="143">
        <f>IF(U307="snížená",P307,0)</f>
        <v>0</v>
      </c>
      <c r="BG307" s="143">
        <f>IF(U307="zákl. přenesená",P307,0)</f>
        <v>0</v>
      </c>
      <c r="BH307" s="143">
        <f>IF(U307="sníž. přenesená",P307,0)</f>
        <v>0</v>
      </c>
      <c r="BI307" s="143">
        <f>IF(U307="nulová",P307,0)</f>
        <v>0</v>
      </c>
      <c r="BJ307" s="20" t="s">
        <v>84</v>
      </c>
      <c r="BK307" s="143">
        <f>ROUND(V307*K307,2)</f>
        <v>0</v>
      </c>
      <c r="BL307" s="20" t="s">
        <v>159</v>
      </c>
      <c r="BM307" s="20" t="s">
        <v>1464</v>
      </c>
    </row>
    <row r="308" spans="2:65" s="12" customFormat="1" ht="22.5" customHeight="1">
      <c r="B308" s="157"/>
      <c r="C308" s="601"/>
      <c r="D308" s="572"/>
      <c r="E308" s="573" t="s">
        <v>5</v>
      </c>
      <c r="F308" s="692" t="s">
        <v>2461</v>
      </c>
      <c r="G308" s="693"/>
      <c r="H308" s="693"/>
      <c r="I308" s="693"/>
      <c r="J308" s="572"/>
      <c r="K308" s="573" t="s">
        <v>5</v>
      </c>
      <c r="L308" s="572"/>
      <c r="M308" s="572"/>
      <c r="N308" s="572"/>
      <c r="O308" s="572"/>
      <c r="P308" s="572"/>
      <c r="Q308" s="572"/>
      <c r="R308" s="159"/>
      <c r="T308" s="160"/>
      <c r="U308" s="204"/>
      <c r="V308" s="204"/>
      <c r="W308" s="204"/>
      <c r="X308" s="204"/>
      <c r="Y308" s="204"/>
      <c r="Z308" s="204"/>
      <c r="AA308" s="204"/>
      <c r="AB308" s="204"/>
      <c r="AC308" s="204"/>
      <c r="AD308" s="161"/>
      <c r="AT308" s="162" t="s">
        <v>162</v>
      </c>
      <c r="AU308" s="162" t="s">
        <v>95</v>
      </c>
      <c r="AV308" s="12" t="s">
        <v>84</v>
      </c>
      <c r="AW308" s="12" t="s">
        <v>7</v>
      </c>
      <c r="AX308" s="12" t="s">
        <v>79</v>
      </c>
      <c r="AY308" s="162" t="s">
        <v>153</v>
      </c>
    </row>
    <row r="309" spans="2:65" s="10" customFormat="1" ht="31.5" customHeight="1">
      <c r="B309" s="144"/>
      <c r="C309" s="605"/>
      <c r="D309" s="561"/>
      <c r="E309" s="562" t="s">
        <v>5</v>
      </c>
      <c r="F309" s="694"/>
      <c r="G309" s="695"/>
      <c r="H309" s="695"/>
      <c r="I309" s="695"/>
      <c r="J309" s="561"/>
      <c r="K309" s="563">
        <v>0</v>
      </c>
      <c r="L309" s="561"/>
      <c r="M309" s="561"/>
      <c r="N309" s="561"/>
      <c r="O309" s="561"/>
      <c r="P309" s="561"/>
      <c r="Q309" s="561"/>
      <c r="R309" s="147"/>
      <c r="T309" s="148"/>
      <c r="U309" s="201"/>
      <c r="V309" s="201"/>
      <c r="W309" s="201"/>
      <c r="X309" s="201"/>
      <c r="Y309" s="201"/>
      <c r="Z309" s="201"/>
      <c r="AA309" s="201"/>
      <c r="AB309" s="201"/>
      <c r="AC309" s="201"/>
      <c r="AD309" s="149"/>
      <c r="AT309" s="150" t="s">
        <v>162</v>
      </c>
      <c r="AU309" s="150" t="s">
        <v>95</v>
      </c>
      <c r="AV309" s="10" t="s">
        <v>95</v>
      </c>
      <c r="AW309" s="10" t="s">
        <v>7</v>
      </c>
      <c r="AX309" s="10" t="s">
        <v>79</v>
      </c>
      <c r="AY309" s="150" t="s">
        <v>153</v>
      </c>
    </row>
    <row r="310" spans="2:65" s="10" customFormat="1" ht="31.5" customHeight="1">
      <c r="B310" s="144"/>
      <c r="C310" s="605"/>
      <c r="D310" s="561"/>
      <c r="E310" s="562" t="s">
        <v>5</v>
      </c>
      <c r="F310" s="694"/>
      <c r="G310" s="695"/>
      <c r="H310" s="695"/>
      <c r="I310" s="695"/>
      <c r="J310" s="561"/>
      <c r="K310" s="563">
        <v>0</v>
      </c>
      <c r="L310" s="561"/>
      <c r="M310" s="561"/>
      <c r="N310" s="561"/>
      <c r="O310" s="561"/>
      <c r="P310" s="561"/>
      <c r="Q310" s="561"/>
      <c r="R310" s="147"/>
      <c r="T310" s="148"/>
      <c r="U310" s="201"/>
      <c r="V310" s="201"/>
      <c r="W310" s="201"/>
      <c r="X310" s="201"/>
      <c r="Y310" s="201"/>
      <c r="Z310" s="201"/>
      <c r="AA310" s="201"/>
      <c r="AB310" s="201"/>
      <c r="AC310" s="201"/>
      <c r="AD310" s="149"/>
      <c r="AT310" s="150" t="s">
        <v>162</v>
      </c>
      <c r="AU310" s="150" t="s">
        <v>95</v>
      </c>
      <c r="AV310" s="10" t="s">
        <v>95</v>
      </c>
      <c r="AW310" s="10" t="s">
        <v>7</v>
      </c>
      <c r="AX310" s="10" t="s">
        <v>79</v>
      </c>
      <c r="AY310" s="150" t="s">
        <v>153</v>
      </c>
    </row>
    <row r="311" spans="2:65" s="11" customFormat="1" ht="22.5" customHeight="1">
      <c r="B311" s="151"/>
      <c r="C311" s="721"/>
      <c r="D311" s="564"/>
      <c r="E311" s="565" t="s">
        <v>5</v>
      </c>
      <c r="F311" s="670" t="s">
        <v>163</v>
      </c>
      <c r="G311" s="671"/>
      <c r="H311" s="671"/>
      <c r="I311" s="671"/>
      <c r="J311" s="564"/>
      <c r="K311" s="566">
        <v>0</v>
      </c>
      <c r="L311" s="564"/>
      <c r="M311" s="564"/>
      <c r="N311" s="564"/>
      <c r="O311" s="564"/>
      <c r="P311" s="564"/>
      <c r="Q311" s="564"/>
      <c r="R311" s="153"/>
      <c r="T311" s="154"/>
      <c r="U311" s="202"/>
      <c r="V311" s="202"/>
      <c r="W311" s="202"/>
      <c r="X311" s="202"/>
      <c r="Y311" s="202"/>
      <c r="Z311" s="202"/>
      <c r="AA311" s="202"/>
      <c r="AB311" s="202"/>
      <c r="AC311" s="202"/>
      <c r="AD311" s="155"/>
      <c r="AT311" s="156" t="s">
        <v>162</v>
      </c>
      <c r="AU311" s="156" t="s">
        <v>95</v>
      </c>
      <c r="AV311" s="11" t="s">
        <v>159</v>
      </c>
      <c r="AW311" s="11" t="s">
        <v>7</v>
      </c>
      <c r="AX311" s="11" t="s">
        <v>84</v>
      </c>
      <c r="AY311" s="156" t="s">
        <v>153</v>
      </c>
    </row>
    <row r="312" spans="2:65" s="1" customFormat="1" ht="31.5" customHeight="1">
      <c r="B312" s="134"/>
      <c r="C312" s="135" t="s">
        <v>361</v>
      </c>
      <c r="D312" s="135" t="s">
        <v>155</v>
      </c>
      <c r="E312" s="136" t="s">
        <v>362</v>
      </c>
      <c r="F312" s="654" t="s">
        <v>363</v>
      </c>
      <c r="G312" s="654"/>
      <c r="H312" s="654"/>
      <c r="I312" s="654"/>
      <c r="J312" s="137" t="s">
        <v>204</v>
      </c>
      <c r="K312" s="138">
        <v>98.784999999999997</v>
      </c>
      <c r="L312" s="203"/>
      <c r="M312" s="655"/>
      <c r="N312" s="655"/>
      <c r="O312" s="655"/>
      <c r="P312" s="655">
        <f>ROUND(V312*K312,2)</f>
        <v>0</v>
      </c>
      <c r="Q312" s="655"/>
      <c r="R312" s="139"/>
      <c r="T312" s="140" t="s">
        <v>5</v>
      </c>
      <c r="U312" s="42" t="s">
        <v>42</v>
      </c>
      <c r="V312" s="210">
        <f>L312+M312</f>
        <v>0</v>
      </c>
      <c r="W312" s="210">
        <f>ROUND(L312*K312,2)</f>
        <v>0</v>
      </c>
      <c r="X312" s="210">
        <f>ROUND(M312*K312,2)</f>
        <v>0</v>
      </c>
      <c r="Y312" s="141">
        <v>0.23799999999999999</v>
      </c>
      <c r="Z312" s="141">
        <f>Y312*K312</f>
        <v>23.510829999999999</v>
      </c>
      <c r="AA312" s="141">
        <v>0.34190999999999999</v>
      </c>
      <c r="AB312" s="141">
        <f>AA312*K312</f>
        <v>33.775579350000001</v>
      </c>
      <c r="AC312" s="141">
        <v>0</v>
      </c>
      <c r="AD312" s="142">
        <f>AC312*K312</f>
        <v>0</v>
      </c>
      <c r="AR312" s="20" t="s">
        <v>159</v>
      </c>
      <c r="AT312" s="20" t="s">
        <v>155</v>
      </c>
      <c r="AU312" s="20" t="s">
        <v>95</v>
      </c>
      <c r="AY312" s="20" t="s">
        <v>153</v>
      </c>
      <c r="BE312" s="143">
        <f>IF(U312="základní",P312,0)</f>
        <v>0</v>
      </c>
      <c r="BF312" s="143">
        <f>IF(U312="snížená",P312,0)</f>
        <v>0</v>
      </c>
      <c r="BG312" s="143">
        <f>IF(U312="zákl. přenesená",P312,0)</f>
        <v>0</v>
      </c>
      <c r="BH312" s="143">
        <f>IF(U312="sníž. přenesená",P312,0)</f>
        <v>0</v>
      </c>
      <c r="BI312" s="143">
        <f>IF(U312="nulová",P312,0)</f>
        <v>0</v>
      </c>
      <c r="BJ312" s="20" t="s">
        <v>84</v>
      </c>
      <c r="BK312" s="143">
        <f>ROUND(V312*K312,2)</f>
        <v>0</v>
      </c>
      <c r="BL312" s="20" t="s">
        <v>159</v>
      </c>
      <c r="BM312" s="20" t="s">
        <v>364</v>
      </c>
    </row>
    <row r="313" spans="2:65" s="12" customFormat="1" ht="22.5" customHeight="1">
      <c r="B313" s="157"/>
      <c r="C313" s="204"/>
      <c r="D313" s="204"/>
      <c r="E313" s="158" t="s">
        <v>5</v>
      </c>
      <c r="F313" s="656" t="s">
        <v>365</v>
      </c>
      <c r="G313" s="657"/>
      <c r="H313" s="657"/>
      <c r="I313" s="657"/>
      <c r="J313" s="204"/>
      <c r="K313" s="158" t="s">
        <v>5</v>
      </c>
      <c r="L313" s="204"/>
      <c r="M313" s="204"/>
      <c r="N313" s="204"/>
      <c r="O313" s="204"/>
      <c r="P313" s="204"/>
      <c r="Q313" s="204"/>
      <c r="R313" s="159"/>
      <c r="T313" s="160"/>
      <c r="U313" s="204"/>
      <c r="V313" s="204"/>
      <c r="W313" s="204"/>
      <c r="X313" s="204"/>
      <c r="Y313" s="204"/>
      <c r="Z313" s="204"/>
      <c r="AA313" s="204"/>
      <c r="AB313" s="204"/>
      <c r="AC313" s="204"/>
      <c r="AD313" s="161"/>
      <c r="AT313" s="162" t="s">
        <v>162</v>
      </c>
      <c r="AU313" s="162" t="s">
        <v>95</v>
      </c>
      <c r="AV313" s="12" t="s">
        <v>84</v>
      </c>
      <c r="AW313" s="12" t="s">
        <v>7</v>
      </c>
      <c r="AX313" s="12" t="s">
        <v>79</v>
      </c>
      <c r="AY313" s="162" t="s">
        <v>153</v>
      </c>
    </row>
    <row r="314" spans="2:65" s="10" customFormat="1" ht="22.5" customHeight="1">
      <c r="B314" s="144"/>
      <c r="C314" s="201"/>
      <c r="D314" s="201"/>
      <c r="E314" s="145" t="s">
        <v>5</v>
      </c>
      <c r="F314" s="658" t="s">
        <v>366</v>
      </c>
      <c r="G314" s="659"/>
      <c r="H314" s="659"/>
      <c r="I314" s="659"/>
      <c r="J314" s="201"/>
      <c r="K314" s="146">
        <v>98.784999999999997</v>
      </c>
      <c r="L314" s="201"/>
      <c r="M314" s="201"/>
      <c r="N314" s="201"/>
      <c r="O314" s="201"/>
      <c r="P314" s="201"/>
      <c r="Q314" s="201"/>
      <c r="R314" s="147"/>
      <c r="T314" s="148"/>
      <c r="U314" s="201"/>
      <c r="V314" s="201"/>
      <c r="W314" s="201"/>
      <c r="X314" s="201"/>
      <c r="Y314" s="201"/>
      <c r="Z314" s="201"/>
      <c r="AA314" s="201"/>
      <c r="AB314" s="201"/>
      <c r="AC314" s="201"/>
      <c r="AD314" s="149"/>
      <c r="AT314" s="150" t="s">
        <v>162</v>
      </c>
      <c r="AU314" s="150" t="s">
        <v>95</v>
      </c>
      <c r="AV314" s="10" t="s">
        <v>95</v>
      </c>
      <c r="AW314" s="10" t="s">
        <v>7</v>
      </c>
      <c r="AX314" s="10" t="s">
        <v>79</v>
      </c>
      <c r="AY314" s="150" t="s">
        <v>153</v>
      </c>
    </row>
    <row r="315" spans="2:65" s="11" customFormat="1" ht="22.5" customHeight="1">
      <c r="B315" s="151"/>
      <c r="C315" s="202"/>
      <c r="D315" s="202"/>
      <c r="E315" s="191" t="s">
        <v>5</v>
      </c>
      <c r="F315" s="660" t="s">
        <v>163</v>
      </c>
      <c r="G315" s="661"/>
      <c r="H315" s="661"/>
      <c r="I315" s="661"/>
      <c r="J315" s="202"/>
      <c r="K315" s="152">
        <v>98.784999999999997</v>
      </c>
      <c r="L315" s="202"/>
      <c r="M315" s="202"/>
      <c r="N315" s="202"/>
      <c r="O315" s="202"/>
      <c r="P315" s="202"/>
      <c r="Q315" s="202"/>
      <c r="R315" s="153"/>
      <c r="T315" s="154"/>
      <c r="U315" s="202"/>
      <c r="V315" s="202"/>
      <c r="W315" s="202"/>
      <c r="X315" s="202"/>
      <c r="Y315" s="202"/>
      <c r="Z315" s="202"/>
      <c r="AA315" s="202"/>
      <c r="AB315" s="202"/>
      <c r="AC315" s="202"/>
      <c r="AD315" s="155"/>
      <c r="AT315" s="156" t="s">
        <v>162</v>
      </c>
      <c r="AU315" s="156" t="s">
        <v>95</v>
      </c>
      <c r="AV315" s="11" t="s">
        <v>159</v>
      </c>
      <c r="AW315" s="11" t="s">
        <v>7</v>
      </c>
      <c r="AX315" s="11" t="s">
        <v>84</v>
      </c>
      <c r="AY315" s="156" t="s">
        <v>153</v>
      </c>
    </row>
    <row r="316" spans="2:65" s="1" customFormat="1" ht="31.5" customHeight="1">
      <c r="B316" s="134"/>
      <c r="C316" s="135" t="s">
        <v>367</v>
      </c>
      <c r="D316" s="135" t="s">
        <v>155</v>
      </c>
      <c r="E316" s="136" t="s">
        <v>2464</v>
      </c>
      <c r="F316" s="654" t="s">
        <v>2463</v>
      </c>
      <c r="G316" s="654"/>
      <c r="H316" s="654"/>
      <c r="I316" s="654"/>
      <c r="J316" s="137" t="s">
        <v>158</v>
      </c>
      <c r="K316" s="138">
        <v>59.4</v>
      </c>
      <c r="L316" s="203"/>
      <c r="M316" s="655"/>
      <c r="N316" s="655"/>
      <c r="O316" s="655"/>
      <c r="P316" s="655">
        <f>ROUND(V316*K316,2)</f>
        <v>0</v>
      </c>
      <c r="Q316" s="655"/>
      <c r="R316" s="139"/>
      <c r="T316" s="140" t="s">
        <v>5</v>
      </c>
      <c r="U316" s="42" t="s">
        <v>42</v>
      </c>
      <c r="V316" s="210">
        <f>L316+M316</f>
        <v>0</v>
      </c>
      <c r="W316" s="210">
        <f>ROUND(L316*K316,2)</f>
        <v>0</v>
      </c>
      <c r="X316" s="210">
        <f>ROUND(M316*K316,2)</f>
        <v>0</v>
      </c>
      <c r="Y316" s="141">
        <v>0.248</v>
      </c>
      <c r="Z316" s="141">
        <f>Y316*K316</f>
        <v>14.731199999999999</v>
      </c>
      <c r="AA316" s="141">
        <v>2.5</v>
      </c>
      <c r="AB316" s="141">
        <f>AA316*K316</f>
        <v>148.5</v>
      </c>
      <c r="AC316" s="141">
        <v>0</v>
      </c>
      <c r="AD316" s="142">
        <f>AC316*K316</f>
        <v>0</v>
      </c>
      <c r="AR316" s="20" t="s">
        <v>159</v>
      </c>
      <c r="AT316" s="20" t="s">
        <v>155</v>
      </c>
      <c r="AU316" s="20" t="s">
        <v>95</v>
      </c>
      <c r="AY316" s="20" t="s">
        <v>153</v>
      </c>
      <c r="BE316" s="143">
        <f>IF(U316="základní",P316,0)</f>
        <v>0</v>
      </c>
      <c r="BF316" s="143">
        <f>IF(U316="snížená",P316,0)</f>
        <v>0</v>
      </c>
      <c r="BG316" s="143">
        <f>IF(U316="zákl. přenesená",P316,0)</f>
        <v>0</v>
      </c>
      <c r="BH316" s="143">
        <f>IF(U316="sníž. přenesená",P316,0)</f>
        <v>0</v>
      </c>
      <c r="BI316" s="143">
        <f>IF(U316="nulová",P316,0)</f>
        <v>0</v>
      </c>
      <c r="BJ316" s="20" t="s">
        <v>84</v>
      </c>
      <c r="BK316" s="143">
        <f>ROUND(V316*K316,2)</f>
        <v>0</v>
      </c>
      <c r="BL316" s="20" t="s">
        <v>159</v>
      </c>
      <c r="BM316" s="20" t="s">
        <v>368</v>
      </c>
    </row>
    <row r="317" spans="2:65" s="12" customFormat="1" ht="22.5" customHeight="1">
      <c r="B317" s="157"/>
      <c r="C317" s="204"/>
      <c r="D317" s="204"/>
      <c r="E317" s="158" t="s">
        <v>5</v>
      </c>
      <c r="F317" s="656" t="s">
        <v>2466</v>
      </c>
      <c r="G317" s="657"/>
      <c r="H317" s="657"/>
      <c r="I317" s="657"/>
      <c r="J317" s="204"/>
      <c r="K317" s="158" t="s">
        <v>5</v>
      </c>
      <c r="L317" s="204"/>
      <c r="M317" s="204"/>
      <c r="N317" s="204"/>
      <c r="O317" s="204"/>
      <c r="P317" s="204"/>
      <c r="Q317" s="204"/>
      <c r="R317" s="159"/>
      <c r="T317" s="160"/>
      <c r="U317" s="204"/>
      <c r="V317" s="204"/>
      <c r="W317" s="204"/>
      <c r="X317" s="204"/>
      <c r="Y317" s="204"/>
      <c r="Z317" s="204"/>
      <c r="AA317" s="204"/>
      <c r="AB317" s="204"/>
      <c r="AC317" s="204"/>
      <c r="AD317" s="161"/>
      <c r="AT317" s="162" t="s">
        <v>162</v>
      </c>
      <c r="AU317" s="162" t="s">
        <v>95</v>
      </c>
      <c r="AV317" s="12" t="s">
        <v>84</v>
      </c>
      <c r="AW317" s="12" t="s">
        <v>7</v>
      </c>
      <c r="AX317" s="12" t="s">
        <v>79</v>
      </c>
      <c r="AY317" s="162" t="s">
        <v>153</v>
      </c>
    </row>
    <row r="318" spans="2:65" s="10" customFormat="1" ht="22.5" customHeight="1">
      <c r="B318" s="144"/>
      <c r="C318" s="201"/>
      <c r="D318" s="201"/>
      <c r="E318" s="145" t="s">
        <v>5</v>
      </c>
      <c r="F318" s="658" t="s">
        <v>369</v>
      </c>
      <c r="G318" s="659"/>
      <c r="H318" s="659"/>
      <c r="I318" s="659"/>
      <c r="J318" s="201"/>
      <c r="K318" s="146">
        <v>59.4</v>
      </c>
      <c r="L318" s="201"/>
      <c r="M318" s="201"/>
      <c r="N318" s="201"/>
      <c r="O318" s="201"/>
      <c r="P318" s="201"/>
      <c r="Q318" s="201"/>
      <c r="R318" s="147"/>
      <c r="T318" s="148"/>
      <c r="U318" s="201"/>
      <c r="V318" s="201"/>
      <c r="W318" s="201"/>
      <c r="X318" s="201"/>
      <c r="Y318" s="201"/>
      <c r="Z318" s="201"/>
      <c r="AA318" s="201"/>
      <c r="AB318" s="201"/>
      <c r="AC318" s="201"/>
      <c r="AD318" s="149"/>
      <c r="AT318" s="150" t="s">
        <v>162</v>
      </c>
      <c r="AU318" s="150" t="s">
        <v>95</v>
      </c>
      <c r="AV318" s="10" t="s">
        <v>95</v>
      </c>
      <c r="AW318" s="10" t="s">
        <v>7</v>
      </c>
      <c r="AX318" s="10" t="s">
        <v>79</v>
      </c>
      <c r="AY318" s="150" t="s">
        <v>153</v>
      </c>
    </row>
    <row r="319" spans="2:65" s="11" customFormat="1" ht="22.5" customHeight="1">
      <c r="B319" s="151"/>
      <c r="C319" s="202"/>
      <c r="D319" s="202"/>
      <c r="E319" s="191" t="s">
        <v>5</v>
      </c>
      <c r="F319" s="660" t="s">
        <v>163</v>
      </c>
      <c r="G319" s="661"/>
      <c r="H319" s="661"/>
      <c r="I319" s="661"/>
      <c r="J319" s="202"/>
      <c r="K319" s="152">
        <v>59.4</v>
      </c>
      <c r="L319" s="202"/>
      <c r="M319" s="202"/>
      <c r="N319" s="202"/>
      <c r="O319" s="202"/>
      <c r="P319" s="202"/>
      <c r="Q319" s="202"/>
      <c r="R319" s="153"/>
      <c r="T319" s="154"/>
      <c r="U319" s="202"/>
      <c r="V319" s="202"/>
      <c r="W319" s="202"/>
      <c r="X319" s="202"/>
      <c r="Y319" s="202"/>
      <c r="Z319" s="202"/>
      <c r="AA319" s="202"/>
      <c r="AB319" s="202"/>
      <c r="AC319" s="202"/>
      <c r="AD319" s="155"/>
      <c r="AT319" s="156" t="s">
        <v>162</v>
      </c>
      <c r="AU319" s="156" t="s">
        <v>95</v>
      </c>
      <c r="AV319" s="11" t="s">
        <v>159</v>
      </c>
      <c r="AW319" s="11" t="s">
        <v>7</v>
      </c>
      <c r="AX319" s="11" t="s">
        <v>84</v>
      </c>
      <c r="AY319" s="156" t="s">
        <v>153</v>
      </c>
    </row>
    <row r="320" spans="2:65" s="1" customFormat="1" ht="31.5" customHeight="1">
      <c r="B320" s="134"/>
      <c r="C320" s="135" t="s">
        <v>370</v>
      </c>
      <c r="D320" s="135" t="s">
        <v>155</v>
      </c>
      <c r="E320" s="136" t="s">
        <v>371</v>
      </c>
      <c r="F320" s="654" t="s">
        <v>372</v>
      </c>
      <c r="G320" s="654"/>
      <c r="H320" s="654"/>
      <c r="I320" s="654"/>
      <c r="J320" s="137" t="s">
        <v>158</v>
      </c>
      <c r="K320" s="138">
        <v>0.79200000000000004</v>
      </c>
      <c r="L320" s="203"/>
      <c r="M320" s="655"/>
      <c r="N320" s="655"/>
      <c r="O320" s="655"/>
      <c r="P320" s="655">
        <f>ROUND(V320*K320,2)</f>
        <v>0</v>
      </c>
      <c r="Q320" s="655"/>
      <c r="R320" s="139"/>
      <c r="T320" s="140" t="s">
        <v>5</v>
      </c>
      <c r="U320" s="42" t="s">
        <v>42</v>
      </c>
      <c r="V320" s="210">
        <f>L320+M320</f>
        <v>0</v>
      </c>
      <c r="W320" s="210">
        <f>ROUND(L320*K320,2)</f>
        <v>0</v>
      </c>
      <c r="X320" s="210">
        <f>ROUND(M320*K320,2)</f>
        <v>0</v>
      </c>
      <c r="Y320" s="141">
        <v>1.4650000000000001</v>
      </c>
      <c r="Z320" s="141">
        <f>Y320*K320</f>
        <v>1.1602800000000002</v>
      </c>
      <c r="AA320" s="141">
        <v>2.234</v>
      </c>
      <c r="AB320" s="141">
        <f>AA320*K320</f>
        <v>1.769328</v>
      </c>
      <c r="AC320" s="141">
        <v>0</v>
      </c>
      <c r="AD320" s="142">
        <f>AC320*K320</f>
        <v>0</v>
      </c>
      <c r="AR320" s="20" t="s">
        <v>159</v>
      </c>
      <c r="AT320" s="20" t="s">
        <v>155</v>
      </c>
      <c r="AU320" s="20" t="s">
        <v>95</v>
      </c>
      <c r="AY320" s="20" t="s">
        <v>153</v>
      </c>
      <c r="BE320" s="143">
        <f>IF(U320="základní",P320,0)</f>
        <v>0</v>
      </c>
      <c r="BF320" s="143">
        <f>IF(U320="snížená",P320,0)</f>
        <v>0</v>
      </c>
      <c r="BG320" s="143">
        <f>IF(U320="zákl. přenesená",P320,0)</f>
        <v>0</v>
      </c>
      <c r="BH320" s="143">
        <f>IF(U320="sníž. přenesená",P320,0)</f>
        <v>0</v>
      </c>
      <c r="BI320" s="143">
        <f>IF(U320="nulová",P320,0)</f>
        <v>0</v>
      </c>
      <c r="BJ320" s="20" t="s">
        <v>84</v>
      </c>
      <c r="BK320" s="143">
        <f>ROUND(V320*K320,2)</f>
        <v>0</v>
      </c>
      <c r="BL320" s="20" t="s">
        <v>159</v>
      </c>
      <c r="BM320" s="20" t="s">
        <v>373</v>
      </c>
    </row>
    <row r="321" spans="2:65" s="12" customFormat="1" ht="22.5" customHeight="1">
      <c r="B321" s="157"/>
      <c r="C321" s="204"/>
      <c r="D321" s="204"/>
      <c r="E321" s="158" t="s">
        <v>5</v>
      </c>
      <c r="F321" s="656" t="s">
        <v>374</v>
      </c>
      <c r="G321" s="657"/>
      <c r="H321" s="657"/>
      <c r="I321" s="657"/>
      <c r="J321" s="204"/>
      <c r="K321" s="158" t="s">
        <v>5</v>
      </c>
      <c r="L321" s="204"/>
      <c r="M321" s="204"/>
      <c r="N321" s="204"/>
      <c r="O321" s="204"/>
      <c r="P321" s="204"/>
      <c r="Q321" s="204"/>
      <c r="R321" s="159"/>
      <c r="T321" s="160"/>
      <c r="U321" s="204"/>
      <c r="V321" s="204"/>
      <c r="W321" s="204"/>
      <c r="X321" s="204"/>
      <c r="Y321" s="204"/>
      <c r="Z321" s="204"/>
      <c r="AA321" s="204"/>
      <c r="AB321" s="204"/>
      <c r="AC321" s="204"/>
      <c r="AD321" s="161"/>
      <c r="AT321" s="162" t="s">
        <v>162</v>
      </c>
      <c r="AU321" s="162" t="s">
        <v>95</v>
      </c>
      <c r="AV321" s="12" t="s">
        <v>84</v>
      </c>
      <c r="AW321" s="12" t="s">
        <v>7</v>
      </c>
      <c r="AX321" s="12" t="s">
        <v>79</v>
      </c>
      <c r="AY321" s="162" t="s">
        <v>153</v>
      </c>
    </row>
    <row r="322" spans="2:65" s="10" customFormat="1" ht="22.5" customHeight="1">
      <c r="B322" s="144"/>
      <c r="C322" s="201"/>
      <c r="D322" s="201"/>
      <c r="E322" s="145" t="s">
        <v>5</v>
      </c>
      <c r="F322" s="658" t="s">
        <v>375</v>
      </c>
      <c r="G322" s="659"/>
      <c r="H322" s="659"/>
      <c r="I322" s="659"/>
      <c r="J322" s="201"/>
      <c r="K322" s="146">
        <v>0.79200000000000004</v>
      </c>
      <c r="L322" s="201"/>
      <c r="M322" s="201"/>
      <c r="N322" s="201"/>
      <c r="O322" s="201"/>
      <c r="P322" s="201"/>
      <c r="Q322" s="201"/>
      <c r="R322" s="147"/>
      <c r="T322" s="148"/>
      <c r="U322" s="201"/>
      <c r="V322" s="201"/>
      <c r="W322" s="201"/>
      <c r="X322" s="201"/>
      <c r="Y322" s="201"/>
      <c r="Z322" s="201"/>
      <c r="AA322" s="201"/>
      <c r="AB322" s="201"/>
      <c r="AC322" s="201"/>
      <c r="AD322" s="149"/>
      <c r="AT322" s="150" t="s">
        <v>162</v>
      </c>
      <c r="AU322" s="150" t="s">
        <v>95</v>
      </c>
      <c r="AV322" s="10" t="s">
        <v>95</v>
      </c>
      <c r="AW322" s="10" t="s">
        <v>7</v>
      </c>
      <c r="AX322" s="10" t="s">
        <v>79</v>
      </c>
      <c r="AY322" s="150" t="s">
        <v>153</v>
      </c>
    </row>
    <row r="323" spans="2:65" s="11" customFormat="1" ht="22.5" customHeight="1">
      <c r="B323" s="151"/>
      <c r="C323" s="202"/>
      <c r="D323" s="202"/>
      <c r="E323" s="191" t="s">
        <v>5</v>
      </c>
      <c r="F323" s="660" t="s">
        <v>163</v>
      </c>
      <c r="G323" s="661"/>
      <c r="H323" s="661"/>
      <c r="I323" s="661"/>
      <c r="J323" s="202"/>
      <c r="K323" s="152">
        <v>0.79200000000000004</v>
      </c>
      <c r="L323" s="202"/>
      <c r="M323" s="202"/>
      <c r="N323" s="202"/>
      <c r="O323" s="202"/>
      <c r="P323" s="202"/>
      <c r="Q323" s="202"/>
      <c r="R323" s="153"/>
      <c r="T323" s="154"/>
      <c r="U323" s="202"/>
      <c r="V323" s="202"/>
      <c r="W323" s="202"/>
      <c r="X323" s="202"/>
      <c r="Y323" s="202"/>
      <c r="Z323" s="202"/>
      <c r="AA323" s="202"/>
      <c r="AB323" s="202"/>
      <c r="AC323" s="202"/>
      <c r="AD323" s="155"/>
      <c r="AT323" s="156" t="s">
        <v>162</v>
      </c>
      <c r="AU323" s="156" t="s">
        <v>95</v>
      </c>
      <c r="AV323" s="11" t="s">
        <v>159</v>
      </c>
      <c r="AW323" s="11" t="s">
        <v>7</v>
      </c>
      <c r="AX323" s="11" t="s">
        <v>84</v>
      </c>
      <c r="AY323" s="156" t="s">
        <v>153</v>
      </c>
    </row>
    <row r="324" spans="2:65" s="9" customFormat="1" ht="29.85" customHeight="1">
      <c r="B324" s="122"/>
      <c r="C324" s="123"/>
      <c r="D324" s="133" t="s">
        <v>111</v>
      </c>
      <c r="E324" s="133"/>
      <c r="F324" s="133"/>
      <c r="G324" s="133"/>
      <c r="H324" s="133"/>
      <c r="I324" s="133"/>
      <c r="J324" s="133"/>
      <c r="K324" s="133"/>
      <c r="L324" s="133"/>
      <c r="M324" s="647">
        <f>BK324</f>
        <v>0</v>
      </c>
      <c r="N324" s="648"/>
      <c r="O324" s="648"/>
      <c r="P324" s="648"/>
      <c r="Q324" s="648"/>
      <c r="R324" s="125"/>
      <c r="T324" s="126"/>
      <c r="U324" s="123"/>
      <c r="V324" s="123"/>
      <c r="W324" s="127">
        <f>SUM(W325:W339)</f>
        <v>0</v>
      </c>
      <c r="X324" s="127">
        <f>SUM(X325:X339)</f>
        <v>0</v>
      </c>
      <c r="Y324" s="123"/>
      <c r="Z324" s="128">
        <f>SUM(Z325:Z339)</f>
        <v>2.7570100000000002</v>
      </c>
      <c r="AA324" s="123"/>
      <c r="AB324" s="128">
        <f>SUM(AB325:AB339)</f>
        <v>0.21576600000000001</v>
      </c>
      <c r="AC324" s="123"/>
      <c r="AD324" s="129">
        <f>SUM(AD325:AD339)</f>
        <v>0</v>
      </c>
      <c r="AR324" s="130" t="s">
        <v>84</v>
      </c>
      <c r="AT324" s="131" t="s">
        <v>78</v>
      </c>
      <c r="AU324" s="131" t="s">
        <v>84</v>
      </c>
      <c r="AY324" s="130" t="s">
        <v>153</v>
      </c>
      <c r="BK324" s="132">
        <f>SUM(BK325:BK339)</f>
        <v>0</v>
      </c>
    </row>
    <row r="325" spans="2:65" s="1" customFormat="1" ht="22.5" customHeight="1">
      <c r="B325" s="134"/>
      <c r="C325" s="135" t="s">
        <v>376</v>
      </c>
      <c r="D325" s="135" t="s">
        <v>155</v>
      </c>
      <c r="E325" s="136" t="s">
        <v>377</v>
      </c>
      <c r="F325" s="654" t="s">
        <v>378</v>
      </c>
      <c r="G325" s="654"/>
      <c r="H325" s="654"/>
      <c r="I325" s="654"/>
      <c r="J325" s="137" t="s">
        <v>379</v>
      </c>
      <c r="K325" s="138">
        <v>59.935000000000002</v>
      </c>
      <c r="L325" s="203"/>
      <c r="M325" s="655"/>
      <c r="N325" s="655"/>
      <c r="O325" s="655"/>
      <c r="P325" s="655">
        <f>ROUND(V325*K325,2)</f>
        <v>0</v>
      </c>
      <c r="Q325" s="655"/>
      <c r="R325" s="139"/>
      <c r="T325" s="140" t="s">
        <v>5</v>
      </c>
      <c r="U325" s="42" t="s">
        <v>42</v>
      </c>
      <c r="V325" s="210">
        <f>L325+M325</f>
        <v>0</v>
      </c>
      <c r="W325" s="210">
        <f>ROUND(L325*K325,2)</f>
        <v>0</v>
      </c>
      <c r="X325" s="210">
        <f>ROUND(M325*K325,2)</f>
        <v>0</v>
      </c>
      <c r="Y325" s="141">
        <v>4.5999999999999999E-2</v>
      </c>
      <c r="Z325" s="141">
        <f>Y325*K325</f>
        <v>2.7570100000000002</v>
      </c>
      <c r="AA325" s="141">
        <v>3.5999999999999999E-3</v>
      </c>
      <c r="AB325" s="141">
        <f>AA325*K325</f>
        <v>0.21576600000000001</v>
      </c>
      <c r="AC325" s="141">
        <v>0</v>
      </c>
      <c r="AD325" s="142">
        <f>AC325*K325</f>
        <v>0</v>
      </c>
      <c r="AR325" s="20" t="s">
        <v>159</v>
      </c>
      <c r="AT325" s="20" t="s">
        <v>155</v>
      </c>
      <c r="AU325" s="20" t="s">
        <v>95</v>
      </c>
      <c r="AY325" s="20" t="s">
        <v>153</v>
      </c>
      <c r="BE325" s="143">
        <f>IF(U325="základní",P325,0)</f>
        <v>0</v>
      </c>
      <c r="BF325" s="143">
        <f>IF(U325="snížená",P325,0)</f>
        <v>0</v>
      </c>
      <c r="BG325" s="143">
        <f>IF(U325="zákl. přenesená",P325,0)</f>
        <v>0</v>
      </c>
      <c r="BH325" s="143">
        <f>IF(U325="sníž. přenesená",P325,0)</f>
        <v>0</v>
      </c>
      <c r="BI325" s="143">
        <f>IF(U325="nulová",P325,0)</f>
        <v>0</v>
      </c>
      <c r="BJ325" s="20" t="s">
        <v>84</v>
      </c>
      <c r="BK325" s="143">
        <f>ROUND(V325*K325,2)</f>
        <v>0</v>
      </c>
      <c r="BL325" s="20" t="s">
        <v>159</v>
      </c>
      <c r="BM325" s="20" t="s">
        <v>380</v>
      </c>
    </row>
    <row r="326" spans="2:65" s="10" customFormat="1" ht="22.5" customHeight="1">
      <c r="B326" s="144"/>
      <c r="C326" s="201"/>
      <c r="D326" s="201"/>
      <c r="E326" s="145" t="s">
        <v>5</v>
      </c>
      <c r="F326" s="662" t="s">
        <v>381</v>
      </c>
      <c r="G326" s="663"/>
      <c r="H326" s="663"/>
      <c r="I326" s="663"/>
      <c r="J326" s="201"/>
      <c r="K326" s="146">
        <v>59.935000000000002</v>
      </c>
      <c r="L326" s="201"/>
      <c r="M326" s="201"/>
      <c r="N326" s="201"/>
      <c r="O326" s="201"/>
      <c r="P326" s="201"/>
      <c r="Q326" s="201"/>
      <c r="R326" s="147"/>
      <c r="T326" s="148"/>
      <c r="U326" s="201"/>
      <c r="V326" s="201"/>
      <c r="W326" s="201"/>
      <c r="X326" s="201"/>
      <c r="Y326" s="201"/>
      <c r="Z326" s="201"/>
      <c r="AA326" s="201"/>
      <c r="AB326" s="201"/>
      <c r="AC326" s="201"/>
      <c r="AD326" s="149"/>
      <c r="AT326" s="150" t="s">
        <v>162</v>
      </c>
      <c r="AU326" s="150" t="s">
        <v>95</v>
      </c>
      <c r="AV326" s="10" t="s">
        <v>95</v>
      </c>
      <c r="AW326" s="10" t="s">
        <v>7</v>
      </c>
      <c r="AX326" s="10" t="s">
        <v>79</v>
      </c>
      <c r="AY326" s="150" t="s">
        <v>153</v>
      </c>
    </row>
    <row r="327" spans="2:65" s="11" customFormat="1" ht="22.5" customHeight="1">
      <c r="B327" s="151"/>
      <c r="C327" s="202"/>
      <c r="D327" s="202"/>
      <c r="E327" s="191" t="s">
        <v>5</v>
      </c>
      <c r="F327" s="660" t="s">
        <v>163</v>
      </c>
      <c r="G327" s="661"/>
      <c r="H327" s="661"/>
      <c r="I327" s="661"/>
      <c r="J327" s="202"/>
      <c r="K327" s="152">
        <v>59.935000000000002</v>
      </c>
      <c r="L327" s="202"/>
      <c r="M327" s="202"/>
      <c r="N327" s="202"/>
      <c r="O327" s="202"/>
      <c r="P327" s="202"/>
      <c r="Q327" s="202"/>
      <c r="R327" s="153"/>
      <c r="T327" s="154"/>
      <c r="U327" s="202"/>
      <c r="V327" s="202"/>
      <c r="W327" s="202"/>
      <c r="X327" s="202"/>
      <c r="Y327" s="202"/>
      <c r="Z327" s="202"/>
      <c r="AA327" s="202"/>
      <c r="AB327" s="202"/>
      <c r="AC327" s="202"/>
      <c r="AD327" s="155"/>
      <c r="AT327" s="156" t="s">
        <v>162</v>
      </c>
      <c r="AU327" s="156" t="s">
        <v>95</v>
      </c>
      <c r="AV327" s="11" t="s">
        <v>159</v>
      </c>
      <c r="AW327" s="11" t="s">
        <v>7</v>
      </c>
      <c r="AX327" s="11" t="s">
        <v>84</v>
      </c>
      <c r="AY327" s="156" t="s">
        <v>153</v>
      </c>
    </row>
    <row r="328" spans="2:65" s="1" customFormat="1" ht="31.5" customHeight="1">
      <c r="B328" s="134"/>
      <c r="C328" s="135" t="s">
        <v>382</v>
      </c>
      <c r="D328" s="135" t="s">
        <v>155</v>
      </c>
      <c r="E328" s="136" t="s">
        <v>383</v>
      </c>
      <c r="F328" s="654" t="s">
        <v>384</v>
      </c>
      <c r="G328" s="654"/>
      <c r="H328" s="654"/>
      <c r="I328" s="654"/>
      <c r="J328" s="137" t="s">
        <v>204</v>
      </c>
      <c r="K328" s="138">
        <v>29.968</v>
      </c>
      <c r="L328" s="203"/>
      <c r="M328" s="655"/>
      <c r="N328" s="655"/>
      <c r="O328" s="655"/>
      <c r="P328" s="655">
        <f>ROUND(V328*K328,2)</f>
        <v>0</v>
      </c>
      <c r="Q328" s="655"/>
      <c r="R328" s="139"/>
      <c r="T328" s="140" t="s">
        <v>5</v>
      </c>
      <c r="U328" s="42" t="s">
        <v>42</v>
      </c>
      <c r="V328" s="210">
        <f>L328+M328</f>
        <v>0</v>
      </c>
      <c r="W328" s="210">
        <f>ROUND(L328*K328,2)</f>
        <v>0</v>
      </c>
      <c r="X328" s="210">
        <f>ROUND(M328*K328,2)</f>
        <v>0</v>
      </c>
      <c r="Y328" s="141">
        <v>0</v>
      </c>
      <c r="Z328" s="141">
        <f>Y328*K328</f>
        <v>0</v>
      </c>
      <c r="AA328" s="141">
        <v>0</v>
      </c>
      <c r="AB328" s="141">
        <f>AA328*K328</f>
        <v>0</v>
      </c>
      <c r="AC328" s="141">
        <v>0</v>
      </c>
      <c r="AD328" s="142">
        <f>AC328*K328</f>
        <v>0</v>
      </c>
      <c r="AR328" s="20" t="s">
        <v>159</v>
      </c>
      <c r="AT328" s="20" t="s">
        <v>155</v>
      </c>
      <c r="AU328" s="20" t="s">
        <v>95</v>
      </c>
      <c r="AY328" s="20" t="s">
        <v>153</v>
      </c>
      <c r="BE328" s="143">
        <f>IF(U328="základní",P328,0)</f>
        <v>0</v>
      </c>
      <c r="BF328" s="143">
        <f>IF(U328="snížená",P328,0)</f>
        <v>0</v>
      </c>
      <c r="BG328" s="143">
        <f>IF(U328="zákl. přenesená",P328,0)</f>
        <v>0</v>
      </c>
      <c r="BH328" s="143">
        <f>IF(U328="sníž. přenesená",P328,0)</f>
        <v>0</v>
      </c>
      <c r="BI328" s="143">
        <f>IF(U328="nulová",P328,0)</f>
        <v>0</v>
      </c>
      <c r="BJ328" s="20" t="s">
        <v>84</v>
      </c>
      <c r="BK328" s="143">
        <f>ROUND(V328*K328,2)</f>
        <v>0</v>
      </c>
      <c r="BL328" s="20" t="s">
        <v>159</v>
      </c>
      <c r="BM328" s="20" t="s">
        <v>385</v>
      </c>
    </row>
    <row r="329" spans="2:65" s="10" customFormat="1" ht="22.5" customHeight="1">
      <c r="B329" s="144"/>
      <c r="C329" s="201"/>
      <c r="D329" s="201"/>
      <c r="E329" s="145" t="s">
        <v>5</v>
      </c>
      <c r="F329" s="662" t="s">
        <v>386</v>
      </c>
      <c r="G329" s="663"/>
      <c r="H329" s="663"/>
      <c r="I329" s="663"/>
      <c r="J329" s="201"/>
      <c r="K329" s="146">
        <v>29.968</v>
      </c>
      <c r="L329" s="201"/>
      <c r="M329" s="201"/>
      <c r="N329" s="201"/>
      <c r="O329" s="201"/>
      <c r="P329" s="201"/>
      <c r="Q329" s="201"/>
      <c r="R329" s="147"/>
      <c r="T329" s="148"/>
      <c r="U329" s="201"/>
      <c r="V329" s="201"/>
      <c r="W329" s="201"/>
      <c r="X329" s="201"/>
      <c r="Y329" s="201"/>
      <c r="Z329" s="201"/>
      <c r="AA329" s="201"/>
      <c r="AB329" s="201"/>
      <c r="AC329" s="201"/>
      <c r="AD329" s="149"/>
      <c r="AT329" s="150" t="s">
        <v>162</v>
      </c>
      <c r="AU329" s="150" t="s">
        <v>95</v>
      </c>
      <c r="AV329" s="10" t="s">
        <v>95</v>
      </c>
      <c r="AW329" s="10" t="s">
        <v>7</v>
      </c>
      <c r="AX329" s="10" t="s">
        <v>79</v>
      </c>
      <c r="AY329" s="150" t="s">
        <v>153</v>
      </c>
    </row>
    <row r="330" spans="2:65" s="11" customFormat="1" ht="22.5" customHeight="1">
      <c r="B330" s="151"/>
      <c r="C330" s="202"/>
      <c r="D330" s="202"/>
      <c r="E330" s="191" t="s">
        <v>5</v>
      </c>
      <c r="F330" s="660" t="s">
        <v>163</v>
      </c>
      <c r="G330" s="661"/>
      <c r="H330" s="661"/>
      <c r="I330" s="661"/>
      <c r="J330" s="202"/>
      <c r="K330" s="152">
        <v>29.968</v>
      </c>
      <c r="L330" s="202"/>
      <c r="M330" s="202"/>
      <c r="N330" s="202"/>
      <c r="O330" s="202"/>
      <c r="P330" s="202"/>
      <c r="Q330" s="202"/>
      <c r="R330" s="153"/>
      <c r="T330" s="154"/>
      <c r="U330" s="202"/>
      <c r="V330" s="202"/>
      <c r="W330" s="202"/>
      <c r="X330" s="202"/>
      <c r="Y330" s="202"/>
      <c r="Z330" s="202"/>
      <c r="AA330" s="202"/>
      <c r="AB330" s="202"/>
      <c r="AC330" s="202"/>
      <c r="AD330" s="155"/>
      <c r="AT330" s="156" t="s">
        <v>162</v>
      </c>
      <c r="AU330" s="156" t="s">
        <v>95</v>
      </c>
      <c r="AV330" s="11" t="s">
        <v>159</v>
      </c>
      <c r="AW330" s="11" t="s">
        <v>7</v>
      </c>
      <c r="AX330" s="11" t="s">
        <v>84</v>
      </c>
      <c r="AY330" s="156" t="s">
        <v>153</v>
      </c>
    </row>
    <row r="331" spans="2:65" s="1" customFormat="1" ht="31.5" customHeight="1">
      <c r="B331" s="134"/>
      <c r="C331" s="135" t="s">
        <v>387</v>
      </c>
      <c r="D331" s="135" t="s">
        <v>155</v>
      </c>
      <c r="E331" s="136" t="s">
        <v>388</v>
      </c>
      <c r="F331" s="654" t="s">
        <v>389</v>
      </c>
      <c r="G331" s="654"/>
      <c r="H331" s="654"/>
      <c r="I331" s="654"/>
      <c r="J331" s="137" t="s">
        <v>204</v>
      </c>
      <c r="K331" s="138">
        <v>253</v>
      </c>
      <c r="L331" s="203"/>
      <c r="M331" s="655"/>
      <c r="N331" s="655"/>
      <c r="O331" s="655"/>
      <c r="P331" s="655">
        <f>ROUND(V331*K331,2)</f>
        <v>0</v>
      </c>
      <c r="Q331" s="655"/>
      <c r="R331" s="139"/>
      <c r="T331" s="140" t="s">
        <v>5</v>
      </c>
      <c r="U331" s="42" t="s">
        <v>42</v>
      </c>
      <c r="V331" s="210">
        <f>L331+M331</f>
        <v>0</v>
      </c>
      <c r="W331" s="210">
        <f>ROUND(L331*K331,2)</f>
        <v>0</v>
      </c>
      <c r="X331" s="210">
        <f>ROUND(M331*K331,2)</f>
        <v>0</v>
      </c>
      <c r="Y331" s="141">
        <v>0</v>
      </c>
      <c r="Z331" s="141">
        <f>Y331*K331</f>
        <v>0</v>
      </c>
      <c r="AA331" s="141">
        <v>0</v>
      </c>
      <c r="AB331" s="141">
        <f>AA331*K331</f>
        <v>0</v>
      </c>
      <c r="AC331" s="141">
        <v>0</v>
      </c>
      <c r="AD331" s="142">
        <f>AC331*K331</f>
        <v>0</v>
      </c>
      <c r="AR331" s="20" t="s">
        <v>159</v>
      </c>
      <c r="AT331" s="20" t="s">
        <v>155</v>
      </c>
      <c r="AU331" s="20" t="s">
        <v>95</v>
      </c>
      <c r="AY331" s="20" t="s">
        <v>153</v>
      </c>
      <c r="BE331" s="143">
        <f>IF(U331="základní",P331,0)</f>
        <v>0</v>
      </c>
      <c r="BF331" s="143">
        <f>IF(U331="snížená",P331,0)</f>
        <v>0</v>
      </c>
      <c r="BG331" s="143">
        <f>IF(U331="zákl. přenesená",P331,0)</f>
        <v>0</v>
      </c>
      <c r="BH331" s="143">
        <f>IF(U331="sníž. přenesená",P331,0)</f>
        <v>0</v>
      </c>
      <c r="BI331" s="143">
        <f>IF(U331="nulová",P331,0)</f>
        <v>0</v>
      </c>
      <c r="BJ331" s="20" t="s">
        <v>84</v>
      </c>
      <c r="BK331" s="143">
        <f>ROUND(V331*K331,2)</f>
        <v>0</v>
      </c>
      <c r="BL331" s="20" t="s">
        <v>159</v>
      </c>
      <c r="BM331" s="20" t="s">
        <v>390</v>
      </c>
    </row>
    <row r="332" spans="2:65" s="10" customFormat="1" ht="22.5" customHeight="1">
      <c r="B332" s="144"/>
      <c r="C332" s="201"/>
      <c r="D332" s="201"/>
      <c r="E332" s="145" t="s">
        <v>5</v>
      </c>
      <c r="F332" s="662" t="s">
        <v>391</v>
      </c>
      <c r="G332" s="663"/>
      <c r="H332" s="663"/>
      <c r="I332" s="663"/>
      <c r="J332" s="201"/>
      <c r="K332" s="146">
        <v>253</v>
      </c>
      <c r="L332" s="201"/>
      <c r="M332" s="201"/>
      <c r="N332" s="201"/>
      <c r="O332" s="201"/>
      <c r="P332" s="201"/>
      <c r="Q332" s="201"/>
      <c r="R332" s="147"/>
      <c r="T332" s="148"/>
      <c r="U332" s="201"/>
      <c r="V332" s="201"/>
      <c r="W332" s="201"/>
      <c r="X332" s="201"/>
      <c r="Y332" s="201"/>
      <c r="Z332" s="201"/>
      <c r="AA332" s="201"/>
      <c r="AB332" s="201"/>
      <c r="AC332" s="201"/>
      <c r="AD332" s="149"/>
      <c r="AT332" s="150" t="s">
        <v>162</v>
      </c>
      <c r="AU332" s="150" t="s">
        <v>95</v>
      </c>
      <c r="AV332" s="10" t="s">
        <v>95</v>
      </c>
      <c r="AW332" s="10" t="s">
        <v>7</v>
      </c>
      <c r="AX332" s="10" t="s">
        <v>79</v>
      </c>
      <c r="AY332" s="150" t="s">
        <v>153</v>
      </c>
    </row>
    <row r="333" spans="2:65" s="11" customFormat="1" ht="22.5" customHeight="1">
      <c r="B333" s="151"/>
      <c r="C333" s="202"/>
      <c r="D333" s="202"/>
      <c r="E333" s="191" t="s">
        <v>5</v>
      </c>
      <c r="F333" s="660" t="s">
        <v>163</v>
      </c>
      <c r="G333" s="661"/>
      <c r="H333" s="661"/>
      <c r="I333" s="661"/>
      <c r="J333" s="202"/>
      <c r="K333" s="152">
        <v>253</v>
      </c>
      <c r="L333" s="202"/>
      <c r="M333" s="202"/>
      <c r="N333" s="202"/>
      <c r="O333" s="202"/>
      <c r="P333" s="202"/>
      <c r="Q333" s="202"/>
      <c r="R333" s="153"/>
      <c r="T333" s="154"/>
      <c r="U333" s="202"/>
      <c r="V333" s="202"/>
      <c r="W333" s="202"/>
      <c r="X333" s="202"/>
      <c r="Y333" s="202"/>
      <c r="Z333" s="202"/>
      <c r="AA333" s="202"/>
      <c r="AB333" s="202"/>
      <c r="AC333" s="202"/>
      <c r="AD333" s="155"/>
      <c r="AT333" s="156" t="s">
        <v>162</v>
      </c>
      <c r="AU333" s="156" t="s">
        <v>95</v>
      </c>
      <c r="AV333" s="11" t="s">
        <v>159</v>
      </c>
      <c r="AW333" s="11" t="s">
        <v>7</v>
      </c>
      <c r="AX333" s="11" t="s">
        <v>84</v>
      </c>
      <c r="AY333" s="156" t="s">
        <v>153</v>
      </c>
    </row>
    <row r="334" spans="2:65" s="1" customFormat="1" ht="22.5" customHeight="1">
      <c r="B334" s="134"/>
      <c r="C334" s="135" t="s">
        <v>392</v>
      </c>
      <c r="D334" s="135" t="s">
        <v>155</v>
      </c>
      <c r="E334" s="136" t="s">
        <v>393</v>
      </c>
      <c r="F334" s="654" t="s">
        <v>394</v>
      </c>
      <c r="G334" s="654"/>
      <c r="H334" s="654"/>
      <c r="I334" s="654"/>
      <c r="J334" s="137" t="s">
        <v>204</v>
      </c>
      <c r="K334" s="138">
        <v>10</v>
      </c>
      <c r="L334" s="203"/>
      <c r="M334" s="655"/>
      <c r="N334" s="655"/>
      <c r="O334" s="655"/>
      <c r="P334" s="655">
        <f>ROUND(V334*K334,2)</f>
        <v>0</v>
      </c>
      <c r="Q334" s="655"/>
      <c r="R334" s="139"/>
      <c r="T334" s="140" t="s">
        <v>5</v>
      </c>
      <c r="U334" s="42" t="s">
        <v>42</v>
      </c>
      <c r="V334" s="210">
        <f>L334+M334</f>
        <v>0</v>
      </c>
      <c r="W334" s="210">
        <f>ROUND(L334*K334,2)</f>
        <v>0</v>
      </c>
      <c r="X334" s="210">
        <f>ROUND(M334*K334,2)</f>
        <v>0</v>
      </c>
      <c r="Y334" s="141">
        <v>0</v>
      </c>
      <c r="Z334" s="141">
        <f>Y334*K334</f>
        <v>0</v>
      </c>
      <c r="AA334" s="141">
        <v>0</v>
      </c>
      <c r="AB334" s="141">
        <f>AA334*K334</f>
        <v>0</v>
      </c>
      <c r="AC334" s="141">
        <v>0</v>
      </c>
      <c r="AD334" s="142">
        <f>AC334*K334</f>
        <v>0</v>
      </c>
      <c r="AR334" s="20" t="s">
        <v>159</v>
      </c>
      <c r="AT334" s="20" t="s">
        <v>155</v>
      </c>
      <c r="AU334" s="20" t="s">
        <v>95</v>
      </c>
      <c r="AY334" s="20" t="s">
        <v>153</v>
      </c>
      <c r="BE334" s="143">
        <f>IF(U334="základní",P334,0)</f>
        <v>0</v>
      </c>
      <c r="BF334" s="143">
        <f>IF(U334="snížená",P334,0)</f>
        <v>0</v>
      </c>
      <c r="BG334" s="143">
        <f>IF(U334="zákl. přenesená",P334,0)</f>
        <v>0</v>
      </c>
      <c r="BH334" s="143">
        <f>IF(U334="sníž. přenesená",P334,0)</f>
        <v>0</v>
      </c>
      <c r="BI334" s="143">
        <f>IF(U334="nulová",P334,0)</f>
        <v>0</v>
      </c>
      <c r="BJ334" s="20" t="s">
        <v>84</v>
      </c>
      <c r="BK334" s="143">
        <f>ROUND(V334*K334,2)</f>
        <v>0</v>
      </c>
      <c r="BL334" s="20" t="s">
        <v>159</v>
      </c>
      <c r="BM334" s="20" t="s">
        <v>395</v>
      </c>
    </row>
    <row r="335" spans="2:65" s="10" customFormat="1" ht="22.5" customHeight="1">
      <c r="B335" s="144"/>
      <c r="C335" s="201"/>
      <c r="D335" s="201"/>
      <c r="E335" s="145" t="s">
        <v>5</v>
      </c>
      <c r="F335" s="662" t="s">
        <v>207</v>
      </c>
      <c r="G335" s="663"/>
      <c r="H335" s="663"/>
      <c r="I335" s="663"/>
      <c r="J335" s="201"/>
      <c r="K335" s="146">
        <v>10</v>
      </c>
      <c r="L335" s="201"/>
      <c r="M335" s="201"/>
      <c r="N335" s="201"/>
      <c r="O335" s="201"/>
      <c r="P335" s="201"/>
      <c r="Q335" s="201"/>
      <c r="R335" s="147"/>
      <c r="T335" s="148"/>
      <c r="U335" s="201"/>
      <c r="V335" s="201"/>
      <c r="W335" s="201"/>
      <c r="X335" s="201"/>
      <c r="Y335" s="201"/>
      <c r="Z335" s="201"/>
      <c r="AA335" s="201"/>
      <c r="AB335" s="201"/>
      <c r="AC335" s="201"/>
      <c r="AD335" s="149"/>
      <c r="AT335" s="150" t="s">
        <v>162</v>
      </c>
      <c r="AU335" s="150" t="s">
        <v>95</v>
      </c>
      <c r="AV335" s="10" t="s">
        <v>95</v>
      </c>
      <c r="AW335" s="10" t="s">
        <v>7</v>
      </c>
      <c r="AX335" s="10" t="s">
        <v>79</v>
      </c>
      <c r="AY335" s="150" t="s">
        <v>153</v>
      </c>
    </row>
    <row r="336" spans="2:65" s="11" customFormat="1" ht="22.5" customHeight="1">
      <c r="B336" s="151"/>
      <c r="C336" s="202"/>
      <c r="D336" s="202"/>
      <c r="E336" s="191" t="s">
        <v>5</v>
      </c>
      <c r="F336" s="660" t="s">
        <v>163</v>
      </c>
      <c r="G336" s="661"/>
      <c r="H336" s="661"/>
      <c r="I336" s="661"/>
      <c r="J336" s="202"/>
      <c r="K336" s="152">
        <v>10</v>
      </c>
      <c r="L336" s="202"/>
      <c r="M336" s="202"/>
      <c r="N336" s="202"/>
      <c r="O336" s="202"/>
      <c r="P336" s="202"/>
      <c r="Q336" s="202"/>
      <c r="R336" s="153"/>
      <c r="T336" s="154"/>
      <c r="U336" s="202"/>
      <c r="V336" s="202"/>
      <c r="W336" s="202"/>
      <c r="X336" s="202"/>
      <c r="Y336" s="202"/>
      <c r="Z336" s="202"/>
      <c r="AA336" s="202"/>
      <c r="AB336" s="202"/>
      <c r="AC336" s="202"/>
      <c r="AD336" s="155"/>
      <c r="AT336" s="156" t="s">
        <v>162</v>
      </c>
      <c r="AU336" s="156" t="s">
        <v>95</v>
      </c>
      <c r="AV336" s="11" t="s">
        <v>159</v>
      </c>
      <c r="AW336" s="11" t="s">
        <v>7</v>
      </c>
      <c r="AX336" s="11" t="s">
        <v>84</v>
      </c>
      <c r="AY336" s="156" t="s">
        <v>153</v>
      </c>
    </row>
    <row r="337" spans="2:65" s="1" customFormat="1" ht="31.5" customHeight="1">
      <c r="B337" s="134"/>
      <c r="C337" s="135" t="s">
        <v>396</v>
      </c>
      <c r="D337" s="135" t="s">
        <v>155</v>
      </c>
      <c r="E337" s="136" t="s">
        <v>397</v>
      </c>
      <c r="F337" s="654" t="s">
        <v>398</v>
      </c>
      <c r="G337" s="654"/>
      <c r="H337" s="654"/>
      <c r="I337" s="654"/>
      <c r="J337" s="137" t="s">
        <v>379</v>
      </c>
      <c r="K337" s="138">
        <v>468</v>
      </c>
      <c r="L337" s="203"/>
      <c r="M337" s="655"/>
      <c r="N337" s="655"/>
      <c r="O337" s="655"/>
      <c r="P337" s="655">
        <f>ROUND(V337*K337,2)</f>
        <v>0</v>
      </c>
      <c r="Q337" s="655"/>
      <c r="R337" s="139"/>
      <c r="T337" s="140" t="s">
        <v>5</v>
      </c>
      <c r="U337" s="42" t="s">
        <v>42</v>
      </c>
      <c r="V337" s="210">
        <f>L337+M337</f>
        <v>0</v>
      </c>
      <c r="W337" s="210">
        <f>ROUND(L337*K337,2)</f>
        <v>0</v>
      </c>
      <c r="X337" s="210">
        <f>ROUND(M337*K337,2)</f>
        <v>0</v>
      </c>
      <c r="Y337" s="141">
        <v>0</v>
      </c>
      <c r="Z337" s="141">
        <f>Y337*K337</f>
        <v>0</v>
      </c>
      <c r="AA337" s="141">
        <v>0</v>
      </c>
      <c r="AB337" s="141">
        <f>AA337*K337</f>
        <v>0</v>
      </c>
      <c r="AC337" s="141">
        <v>0</v>
      </c>
      <c r="AD337" s="142">
        <f>AC337*K337</f>
        <v>0</v>
      </c>
      <c r="AR337" s="20" t="s">
        <v>159</v>
      </c>
      <c r="AT337" s="20" t="s">
        <v>155</v>
      </c>
      <c r="AU337" s="20" t="s">
        <v>95</v>
      </c>
      <c r="AY337" s="20" t="s">
        <v>153</v>
      </c>
      <c r="BE337" s="143">
        <f>IF(U337="základní",P337,0)</f>
        <v>0</v>
      </c>
      <c r="BF337" s="143">
        <f>IF(U337="snížená",P337,0)</f>
        <v>0</v>
      </c>
      <c r="BG337" s="143">
        <f>IF(U337="zákl. přenesená",P337,0)</f>
        <v>0</v>
      </c>
      <c r="BH337" s="143">
        <f>IF(U337="sníž. přenesená",P337,0)</f>
        <v>0</v>
      </c>
      <c r="BI337" s="143">
        <f>IF(U337="nulová",P337,0)</f>
        <v>0</v>
      </c>
      <c r="BJ337" s="20" t="s">
        <v>84</v>
      </c>
      <c r="BK337" s="143">
        <f>ROUND(V337*K337,2)</f>
        <v>0</v>
      </c>
      <c r="BL337" s="20" t="s">
        <v>159</v>
      </c>
      <c r="BM337" s="20" t="s">
        <v>399</v>
      </c>
    </row>
    <row r="338" spans="2:65" s="10" customFormat="1" ht="22.5" customHeight="1">
      <c r="B338" s="144"/>
      <c r="C338" s="201"/>
      <c r="D338" s="201"/>
      <c r="E338" s="145" t="s">
        <v>5</v>
      </c>
      <c r="F338" s="662" t="s">
        <v>400</v>
      </c>
      <c r="G338" s="663"/>
      <c r="H338" s="663"/>
      <c r="I338" s="663"/>
      <c r="J338" s="201"/>
      <c r="K338" s="146">
        <v>468</v>
      </c>
      <c r="L338" s="201"/>
      <c r="M338" s="201"/>
      <c r="N338" s="201"/>
      <c r="O338" s="201"/>
      <c r="P338" s="201"/>
      <c r="Q338" s="201"/>
      <c r="R338" s="147"/>
      <c r="T338" s="148"/>
      <c r="U338" s="201"/>
      <c r="V338" s="201"/>
      <c r="W338" s="201"/>
      <c r="X338" s="201"/>
      <c r="Y338" s="201"/>
      <c r="Z338" s="201"/>
      <c r="AA338" s="201"/>
      <c r="AB338" s="201"/>
      <c r="AC338" s="201"/>
      <c r="AD338" s="149"/>
      <c r="AT338" s="150" t="s">
        <v>162</v>
      </c>
      <c r="AU338" s="150" t="s">
        <v>95</v>
      </c>
      <c r="AV338" s="10" t="s">
        <v>95</v>
      </c>
      <c r="AW338" s="10" t="s">
        <v>7</v>
      </c>
      <c r="AX338" s="10" t="s">
        <v>79</v>
      </c>
      <c r="AY338" s="150" t="s">
        <v>153</v>
      </c>
    </row>
    <row r="339" spans="2:65" s="11" customFormat="1" ht="22.5" customHeight="1">
      <c r="B339" s="151"/>
      <c r="C339" s="202"/>
      <c r="D339" s="202"/>
      <c r="E339" s="191" t="s">
        <v>5</v>
      </c>
      <c r="F339" s="660" t="s">
        <v>163</v>
      </c>
      <c r="G339" s="661"/>
      <c r="H339" s="661"/>
      <c r="I339" s="661"/>
      <c r="J339" s="202"/>
      <c r="K339" s="152">
        <v>468</v>
      </c>
      <c r="L339" s="202"/>
      <c r="M339" s="202"/>
      <c r="N339" s="202"/>
      <c r="O339" s="202"/>
      <c r="P339" s="202"/>
      <c r="Q339" s="202"/>
      <c r="R339" s="153"/>
      <c r="T339" s="154"/>
      <c r="U339" s="202"/>
      <c r="V339" s="202"/>
      <c r="W339" s="202"/>
      <c r="X339" s="202"/>
      <c r="Y339" s="202"/>
      <c r="Z339" s="202"/>
      <c r="AA339" s="202"/>
      <c r="AB339" s="202"/>
      <c r="AC339" s="202"/>
      <c r="AD339" s="155"/>
      <c r="AT339" s="156" t="s">
        <v>162</v>
      </c>
      <c r="AU339" s="156" t="s">
        <v>95</v>
      </c>
      <c r="AV339" s="11" t="s">
        <v>159</v>
      </c>
      <c r="AW339" s="11" t="s">
        <v>7</v>
      </c>
      <c r="AX339" s="11" t="s">
        <v>84</v>
      </c>
      <c r="AY339" s="156" t="s">
        <v>153</v>
      </c>
    </row>
    <row r="340" spans="2:65" s="9" customFormat="1" ht="29.85" customHeight="1">
      <c r="B340" s="122"/>
      <c r="C340" s="123"/>
      <c r="D340" s="133" t="s">
        <v>112</v>
      </c>
      <c r="E340" s="133"/>
      <c r="F340" s="133"/>
      <c r="G340" s="133"/>
      <c r="H340" s="133"/>
      <c r="I340" s="133"/>
      <c r="J340" s="133"/>
      <c r="K340" s="133"/>
      <c r="L340" s="133"/>
      <c r="M340" s="647">
        <f>BK340</f>
        <v>0</v>
      </c>
      <c r="N340" s="648"/>
      <c r="O340" s="648"/>
      <c r="P340" s="648"/>
      <c r="Q340" s="648"/>
      <c r="R340" s="125"/>
      <c r="T340" s="126"/>
      <c r="U340" s="123"/>
      <c r="V340" s="123"/>
      <c r="W340" s="127">
        <f>SUM(W341:W402)</f>
        <v>0</v>
      </c>
      <c r="X340" s="127">
        <f>SUM(X341:X402)</f>
        <v>0</v>
      </c>
      <c r="Y340" s="123"/>
      <c r="Z340" s="128">
        <f>SUM(Z341:Z402)</f>
        <v>639.60861799999998</v>
      </c>
      <c r="AA340" s="123"/>
      <c r="AB340" s="128">
        <f>SUM(AB341:AB402)</f>
        <v>43.168665459999986</v>
      </c>
      <c r="AC340" s="123"/>
      <c r="AD340" s="129">
        <f>SUM(AD341:AD402)</f>
        <v>0</v>
      </c>
      <c r="AR340" s="130" t="s">
        <v>84</v>
      </c>
      <c r="AT340" s="131" t="s">
        <v>78</v>
      </c>
      <c r="AU340" s="131" t="s">
        <v>84</v>
      </c>
      <c r="AY340" s="130" t="s">
        <v>153</v>
      </c>
      <c r="BK340" s="132">
        <f>SUM(BK341:BK402)</f>
        <v>0</v>
      </c>
    </row>
    <row r="341" spans="2:65" s="1" customFormat="1" ht="31.5" customHeight="1">
      <c r="B341" s="134"/>
      <c r="C341" s="135" t="s">
        <v>401</v>
      </c>
      <c r="D341" s="135" t="s">
        <v>155</v>
      </c>
      <c r="E341" s="136" t="s">
        <v>402</v>
      </c>
      <c r="F341" s="654" t="s">
        <v>403</v>
      </c>
      <c r="G341" s="654"/>
      <c r="H341" s="654"/>
      <c r="I341" s="654"/>
      <c r="J341" s="137" t="s">
        <v>204</v>
      </c>
      <c r="K341" s="138">
        <v>349.37799999999999</v>
      </c>
      <c r="L341" s="203"/>
      <c r="M341" s="655"/>
      <c r="N341" s="655"/>
      <c r="O341" s="655"/>
      <c r="P341" s="655">
        <f>ROUND(V341*K341,2)</f>
        <v>0</v>
      </c>
      <c r="Q341" s="655"/>
      <c r="R341" s="139"/>
      <c r="T341" s="140" t="s">
        <v>5</v>
      </c>
      <c r="U341" s="42" t="s">
        <v>42</v>
      </c>
      <c r="V341" s="210">
        <f>L341+M341</f>
        <v>0</v>
      </c>
      <c r="W341" s="210">
        <f>ROUND(L341*K341,2)</f>
        <v>0</v>
      </c>
      <c r="X341" s="210">
        <f>ROUND(M341*K341,2)</f>
        <v>0</v>
      </c>
      <c r="Y341" s="141">
        <v>0.39</v>
      </c>
      <c r="Z341" s="141">
        <f>Y341*K341</f>
        <v>136.25742</v>
      </c>
      <c r="AA341" s="141">
        <v>1.54E-2</v>
      </c>
      <c r="AB341" s="141">
        <f>AA341*K341</f>
        <v>5.3804211999999998</v>
      </c>
      <c r="AC341" s="141">
        <v>0</v>
      </c>
      <c r="AD341" s="142">
        <f>AC341*K341</f>
        <v>0</v>
      </c>
      <c r="AR341" s="20" t="s">
        <v>159</v>
      </c>
      <c r="AT341" s="20" t="s">
        <v>155</v>
      </c>
      <c r="AU341" s="20" t="s">
        <v>95</v>
      </c>
      <c r="AY341" s="20" t="s">
        <v>153</v>
      </c>
      <c r="BE341" s="143">
        <f>IF(U341="základní",P341,0)</f>
        <v>0</v>
      </c>
      <c r="BF341" s="143">
        <f>IF(U341="snížená",P341,0)</f>
        <v>0</v>
      </c>
      <c r="BG341" s="143">
        <f>IF(U341="zákl. přenesená",P341,0)</f>
        <v>0</v>
      </c>
      <c r="BH341" s="143">
        <f>IF(U341="sníž. přenesená",P341,0)</f>
        <v>0</v>
      </c>
      <c r="BI341" s="143">
        <f>IF(U341="nulová",P341,0)</f>
        <v>0</v>
      </c>
      <c r="BJ341" s="20" t="s">
        <v>84</v>
      </c>
      <c r="BK341" s="143">
        <f>ROUND(V341*K341,2)</f>
        <v>0</v>
      </c>
      <c r="BL341" s="20" t="s">
        <v>159</v>
      </c>
      <c r="BM341" s="20" t="s">
        <v>404</v>
      </c>
    </row>
    <row r="342" spans="2:65" s="10" customFormat="1" ht="22.5" customHeight="1">
      <c r="B342" s="144"/>
      <c r="C342" s="201"/>
      <c r="D342" s="201"/>
      <c r="E342" s="145" t="s">
        <v>5</v>
      </c>
      <c r="F342" s="662" t="s">
        <v>405</v>
      </c>
      <c r="G342" s="663"/>
      <c r="H342" s="663"/>
      <c r="I342" s="663"/>
      <c r="J342" s="201"/>
      <c r="K342" s="146">
        <v>263.46800000000002</v>
      </c>
      <c r="L342" s="201"/>
      <c r="M342" s="201"/>
      <c r="N342" s="201"/>
      <c r="O342" s="201"/>
      <c r="P342" s="201"/>
      <c r="Q342" s="201"/>
      <c r="R342" s="147"/>
      <c r="T342" s="148"/>
      <c r="U342" s="201"/>
      <c r="V342" s="201"/>
      <c r="W342" s="201"/>
      <c r="X342" s="201"/>
      <c r="Y342" s="201"/>
      <c r="Z342" s="201"/>
      <c r="AA342" s="201"/>
      <c r="AB342" s="201"/>
      <c r="AC342" s="201"/>
      <c r="AD342" s="149"/>
      <c r="AT342" s="150" t="s">
        <v>162</v>
      </c>
      <c r="AU342" s="150" t="s">
        <v>95</v>
      </c>
      <c r="AV342" s="10" t="s">
        <v>95</v>
      </c>
      <c r="AW342" s="10" t="s">
        <v>7</v>
      </c>
      <c r="AX342" s="10" t="s">
        <v>79</v>
      </c>
      <c r="AY342" s="150" t="s">
        <v>153</v>
      </c>
    </row>
    <row r="343" spans="2:65" s="10" customFormat="1" ht="22.5" customHeight="1">
      <c r="B343" s="144"/>
      <c r="C343" s="201"/>
      <c r="D343" s="201"/>
      <c r="E343" s="145" t="s">
        <v>5</v>
      </c>
      <c r="F343" s="658" t="s">
        <v>406</v>
      </c>
      <c r="G343" s="659"/>
      <c r="H343" s="659"/>
      <c r="I343" s="659"/>
      <c r="J343" s="201"/>
      <c r="K343" s="146">
        <v>61.48</v>
      </c>
      <c r="L343" s="201"/>
      <c r="M343" s="201"/>
      <c r="N343" s="201"/>
      <c r="O343" s="201"/>
      <c r="P343" s="201"/>
      <c r="Q343" s="201"/>
      <c r="R343" s="147"/>
      <c r="T343" s="148"/>
      <c r="U343" s="201"/>
      <c r="V343" s="201"/>
      <c r="W343" s="201"/>
      <c r="X343" s="201"/>
      <c r="Y343" s="201"/>
      <c r="Z343" s="201"/>
      <c r="AA343" s="201"/>
      <c r="AB343" s="201"/>
      <c r="AC343" s="201"/>
      <c r="AD343" s="149"/>
      <c r="AT343" s="150" t="s">
        <v>162</v>
      </c>
      <c r="AU343" s="150" t="s">
        <v>95</v>
      </c>
      <c r="AV343" s="10" t="s">
        <v>95</v>
      </c>
      <c r="AW343" s="10" t="s">
        <v>7</v>
      </c>
      <c r="AX343" s="10" t="s">
        <v>79</v>
      </c>
      <c r="AY343" s="150" t="s">
        <v>153</v>
      </c>
    </row>
    <row r="344" spans="2:65" s="10" customFormat="1" ht="22.5" customHeight="1">
      <c r="B344" s="144"/>
      <c r="C344" s="201"/>
      <c r="D344" s="201"/>
      <c r="E344" s="145" t="s">
        <v>5</v>
      </c>
      <c r="F344" s="658" t="s">
        <v>407</v>
      </c>
      <c r="G344" s="659"/>
      <c r="H344" s="659"/>
      <c r="I344" s="659"/>
      <c r="J344" s="201"/>
      <c r="K344" s="146">
        <v>24.43</v>
      </c>
      <c r="L344" s="201"/>
      <c r="M344" s="201"/>
      <c r="N344" s="201"/>
      <c r="O344" s="201"/>
      <c r="P344" s="201"/>
      <c r="Q344" s="201"/>
      <c r="R344" s="147"/>
      <c r="T344" s="148"/>
      <c r="U344" s="201"/>
      <c r="V344" s="201"/>
      <c r="W344" s="201"/>
      <c r="X344" s="201"/>
      <c r="Y344" s="201"/>
      <c r="Z344" s="201"/>
      <c r="AA344" s="201"/>
      <c r="AB344" s="201"/>
      <c r="AC344" s="201"/>
      <c r="AD344" s="149"/>
      <c r="AT344" s="150" t="s">
        <v>162</v>
      </c>
      <c r="AU344" s="150" t="s">
        <v>95</v>
      </c>
      <c r="AV344" s="10" t="s">
        <v>95</v>
      </c>
      <c r="AW344" s="10" t="s">
        <v>7</v>
      </c>
      <c r="AX344" s="10" t="s">
        <v>79</v>
      </c>
      <c r="AY344" s="150" t="s">
        <v>153</v>
      </c>
    </row>
    <row r="345" spans="2:65" s="11" customFormat="1" ht="22.5" customHeight="1">
      <c r="B345" s="151"/>
      <c r="C345" s="202"/>
      <c r="D345" s="202"/>
      <c r="E345" s="191" t="s">
        <v>5</v>
      </c>
      <c r="F345" s="660" t="s">
        <v>163</v>
      </c>
      <c r="G345" s="661"/>
      <c r="H345" s="661"/>
      <c r="I345" s="661"/>
      <c r="J345" s="202"/>
      <c r="K345" s="152">
        <v>349.37799999999999</v>
      </c>
      <c r="L345" s="202"/>
      <c r="M345" s="202"/>
      <c r="N345" s="202"/>
      <c r="O345" s="202"/>
      <c r="P345" s="202"/>
      <c r="Q345" s="202"/>
      <c r="R345" s="153"/>
      <c r="T345" s="154"/>
      <c r="U345" s="202"/>
      <c r="V345" s="202"/>
      <c r="W345" s="202"/>
      <c r="X345" s="202"/>
      <c r="Y345" s="202"/>
      <c r="Z345" s="202"/>
      <c r="AA345" s="202"/>
      <c r="AB345" s="202"/>
      <c r="AC345" s="202"/>
      <c r="AD345" s="155"/>
      <c r="AT345" s="156" t="s">
        <v>162</v>
      </c>
      <c r="AU345" s="156" t="s">
        <v>95</v>
      </c>
      <c r="AV345" s="11" t="s">
        <v>159</v>
      </c>
      <c r="AW345" s="11" t="s">
        <v>7</v>
      </c>
      <c r="AX345" s="11" t="s">
        <v>84</v>
      </c>
      <c r="AY345" s="156" t="s">
        <v>153</v>
      </c>
    </row>
    <row r="346" spans="2:65" s="1" customFormat="1" ht="22.5" customHeight="1">
      <c r="B346" s="134"/>
      <c r="C346" s="135" t="s">
        <v>408</v>
      </c>
      <c r="D346" s="135" t="s">
        <v>155</v>
      </c>
      <c r="E346" s="136" t="s">
        <v>409</v>
      </c>
      <c r="F346" s="654" t="s">
        <v>410</v>
      </c>
      <c r="G346" s="654"/>
      <c r="H346" s="654"/>
      <c r="I346" s="654"/>
      <c r="J346" s="137" t="s">
        <v>204</v>
      </c>
      <c r="K346" s="138">
        <v>70.349999999999994</v>
      </c>
      <c r="L346" s="203"/>
      <c r="M346" s="655"/>
      <c r="N346" s="655"/>
      <c r="O346" s="655"/>
      <c r="P346" s="655">
        <f>ROUND(V346*K346,2)</f>
        <v>0</v>
      </c>
      <c r="Q346" s="655"/>
      <c r="R346" s="139"/>
      <c r="T346" s="140" t="s">
        <v>5</v>
      </c>
      <c r="U346" s="42" t="s">
        <v>42</v>
      </c>
      <c r="V346" s="210">
        <f>L346+M346</f>
        <v>0</v>
      </c>
      <c r="W346" s="210">
        <f>ROUND(L346*K346,2)</f>
        <v>0</v>
      </c>
      <c r="X346" s="210">
        <f>ROUND(M346*K346,2)</f>
        <v>0</v>
      </c>
      <c r="Y346" s="141">
        <v>0.47</v>
      </c>
      <c r="Z346" s="141">
        <f>Y346*K346</f>
        <v>33.064499999999995</v>
      </c>
      <c r="AA346" s="141">
        <v>1.8380000000000001E-2</v>
      </c>
      <c r="AB346" s="141">
        <f>AA346*K346</f>
        <v>1.2930329999999999</v>
      </c>
      <c r="AC346" s="141">
        <v>0</v>
      </c>
      <c r="AD346" s="142">
        <f>AC346*K346</f>
        <v>0</v>
      </c>
      <c r="AR346" s="20" t="s">
        <v>159</v>
      </c>
      <c r="AT346" s="20" t="s">
        <v>155</v>
      </c>
      <c r="AU346" s="20" t="s">
        <v>95</v>
      </c>
      <c r="AY346" s="20" t="s">
        <v>153</v>
      </c>
      <c r="BE346" s="143">
        <f>IF(U346="základní",P346,0)</f>
        <v>0</v>
      </c>
      <c r="BF346" s="143">
        <f>IF(U346="snížená",P346,0)</f>
        <v>0</v>
      </c>
      <c r="BG346" s="143">
        <f>IF(U346="zákl. přenesená",P346,0)</f>
        <v>0</v>
      </c>
      <c r="BH346" s="143">
        <f>IF(U346="sníž. přenesená",P346,0)</f>
        <v>0</v>
      </c>
      <c r="BI346" s="143">
        <f>IF(U346="nulová",P346,0)</f>
        <v>0</v>
      </c>
      <c r="BJ346" s="20" t="s">
        <v>84</v>
      </c>
      <c r="BK346" s="143">
        <f>ROUND(V346*K346,2)</f>
        <v>0</v>
      </c>
      <c r="BL346" s="20" t="s">
        <v>159</v>
      </c>
      <c r="BM346" s="20" t="s">
        <v>411</v>
      </c>
    </row>
    <row r="347" spans="2:65" s="10" customFormat="1" ht="22.5" customHeight="1">
      <c r="B347" s="144"/>
      <c r="C347" s="201"/>
      <c r="D347" s="201"/>
      <c r="E347" s="145" t="s">
        <v>5</v>
      </c>
      <c r="F347" s="662" t="s">
        <v>412</v>
      </c>
      <c r="G347" s="663"/>
      <c r="H347" s="663"/>
      <c r="I347" s="663"/>
      <c r="J347" s="201"/>
      <c r="K347" s="146">
        <v>70.349999999999994</v>
      </c>
      <c r="L347" s="201"/>
      <c r="M347" s="201"/>
      <c r="N347" s="201"/>
      <c r="O347" s="201"/>
      <c r="P347" s="201"/>
      <c r="Q347" s="201"/>
      <c r="R347" s="147"/>
      <c r="T347" s="148"/>
      <c r="U347" s="201"/>
      <c r="V347" s="201"/>
      <c r="W347" s="201"/>
      <c r="X347" s="201"/>
      <c r="Y347" s="201"/>
      <c r="Z347" s="201"/>
      <c r="AA347" s="201"/>
      <c r="AB347" s="201"/>
      <c r="AC347" s="201"/>
      <c r="AD347" s="149"/>
      <c r="AT347" s="150" t="s">
        <v>162</v>
      </c>
      <c r="AU347" s="150" t="s">
        <v>95</v>
      </c>
      <c r="AV347" s="10" t="s">
        <v>95</v>
      </c>
      <c r="AW347" s="10" t="s">
        <v>7</v>
      </c>
      <c r="AX347" s="10" t="s">
        <v>79</v>
      </c>
      <c r="AY347" s="150" t="s">
        <v>153</v>
      </c>
    </row>
    <row r="348" spans="2:65" s="11" customFormat="1" ht="22.5" customHeight="1">
      <c r="B348" s="151"/>
      <c r="C348" s="202"/>
      <c r="D348" s="202"/>
      <c r="E348" s="191" t="s">
        <v>5</v>
      </c>
      <c r="F348" s="660" t="s">
        <v>163</v>
      </c>
      <c r="G348" s="661"/>
      <c r="H348" s="661"/>
      <c r="I348" s="661"/>
      <c r="J348" s="202"/>
      <c r="K348" s="152">
        <v>70.349999999999994</v>
      </c>
      <c r="L348" s="202"/>
      <c r="M348" s="202"/>
      <c r="N348" s="202"/>
      <c r="O348" s="202"/>
      <c r="P348" s="202"/>
      <c r="Q348" s="202"/>
      <c r="R348" s="153"/>
      <c r="T348" s="154"/>
      <c r="U348" s="202"/>
      <c r="V348" s="202"/>
      <c r="W348" s="202"/>
      <c r="X348" s="202"/>
      <c r="Y348" s="202"/>
      <c r="Z348" s="202"/>
      <c r="AA348" s="202"/>
      <c r="AB348" s="202"/>
      <c r="AC348" s="202"/>
      <c r="AD348" s="155"/>
      <c r="AT348" s="156" t="s">
        <v>162</v>
      </c>
      <c r="AU348" s="156" t="s">
        <v>95</v>
      </c>
      <c r="AV348" s="11" t="s">
        <v>159</v>
      </c>
      <c r="AW348" s="11" t="s">
        <v>7</v>
      </c>
      <c r="AX348" s="11" t="s">
        <v>84</v>
      </c>
      <c r="AY348" s="156" t="s">
        <v>153</v>
      </c>
    </row>
    <row r="349" spans="2:65" s="1" customFormat="1" ht="31.5" customHeight="1">
      <c r="B349" s="134"/>
      <c r="C349" s="135" t="s">
        <v>413</v>
      </c>
      <c r="D349" s="135" t="s">
        <v>155</v>
      </c>
      <c r="E349" s="136" t="s">
        <v>414</v>
      </c>
      <c r="F349" s="654" t="s">
        <v>415</v>
      </c>
      <c r="G349" s="654"/>
      <c r="H349" s="654"/>
      <c r="I349" s="654"/>
      <c r="J349" s="137" t="s">
        <v>204</v>
      </c>
      <c r="K349" s="138">
        <v>39.088999999999999</v>
      </c>
      <c r="L349" s="203"/>
      <c r="M349" s="655"/>
      <c r="N349" s="655"/>
      <c r="O349" s="655"/>
      <c r="P349" s="655">
        <f>ROUND(V349*K349,2)</f>
        <v>0</v>
      </c>
      <c r="Q349" s="655"/>
      <c r="R349" s="139"/>
      <c r="T349" s="140" t="s">
        <v>5</v>
      </c>
      <c r="U349" s="42" t="s">
        <v>42</v>
      </c>
      <c r="V349" s="210">
        <f>L349+M349</f>
        <v>0</v>
      </c>
      <c r="W349" s="210">
        <f>ROUND(L349*K349,2)</f>
        <v>0</v>
      </c>
      <c r="X349" s="210">
        <f>ROUND(M349*K349,2)</f>
        <v>0</v>
      </c>
      <c r="Y349" s="141">
        <v>1.36</v>
      </c>
      <c r="Z349" s="141">
        <f>Y349*K349</f>
        <v>53.16104</v>
      </c>
      <c r="AA349" s="141">
        <v>8.3800000000000003E-3</v>
      </c>
      <c r="AB349" s="141">
        <f>AA349*K349</f>
        <v>0.32756582000000001</v>
      </c>
      <c r="AC349" s="141">
        <v>0</v>
      </c>
      <c r="AD349" s="142">
        <f>AC349*K349</f>
        <v>0</v>
      </c>
      <c r="AR349" s="20" t="s">
        <v>159</v>
      </c>
      <c r="AT349" s="20" t="s">
        <v>155</v>
      </c>
      <c r="AU349" s="20" t="s">
        <v>95</v>
      </c>
      <c r="AY349" s="20" t="s">
        <v>153</v>
      </c>
      <c r="BE349" s="143">
        <f>IF(U349="základní",P349,0)</f>
        <v>0</v>
      </c>
      <c r="BF349" s="143">
        <f>IF(U349="snížená",P349,0)</f>
        <v>0</v>
      </c>
      <c r="BG349" s="143">
        <f>IF(U349="zákl. přenesená",P349,0)</f>
        <v>0</v>
      </c>
      <c r="BH349" s="143">
        <f>IF(U349="sníž. přenesená",P349,0)</f>
        <v>0</v>
      </c>
      <c r="BI349" s="143">
        <f>IF(U349="nulová",P349,0)</f>
        <v>0</v>
      </c>
      <c r="BJ349" s="20" t="s">
        <v>84</v>
      </c>
      <c r="BK349" s="143">
        <f>ROUND(V349*K349,2)</f>
        <v>0</v>
      </c>
      <c r="BL349" s="20" t="s">
        <v>159</v>
      </c>
      <c r="BM349" s="20" t="s">
        <v>416</v>
      </c>
    </row>
    <row r="350" spans="2:65" s="10" customFormat="1" ht="22.5" customHeight="1">
      <c r="B350" s="144"/>
      <c r="C350" s="201"/>
      <c r="D350" s="201"/>
      <c r="E350" s="145" t="s">
        <v>5</v>
      </c>
      <c r="F350" s="662" t="s">
        <v>417</v>
      </c>
      <c r="G350" s="663"/>
      <c r="H350" s="663"/>
      <c r="I350" s="663"/>
      <c r="J350" s="201"/>
      <c r="K350" s="146">
        <v>39.088999999999999</v>
      </c>
      <c r="L350" s="201"/>
      <c r="M350" s="201"/>
      <c r="N350" s="201"/>
      <c r="O350" s="201"/>
      <c r="P350" s="201"/>
      <c r="Q350" s="201"/>
      <c r="R350" s="147"/>
      <c r="T350" s="148"/>
      <c r="U350" s="201"/>
      <c r="V350" s="201"/>
      <c r="W350" s="201"/>
      <c r="X350" s="201"/>
      <c r="Y350" s="201"/>
      <c r="Z350" s="201"/>
      <c r="AA350" s="201"/>
      <c r="AB350" s="201"/>
      <c r="AC350" s="201"/>
      <c r="AD350" s="149"/>
      <c r="AT350" s="150" t="s">
        <v>162</v>
      </c>
      <c r="AU350" s="150" t="s">
        <v>95</v>
      </c>
      <c r="AV350" s="10" t="s">
        <v>95</v>
      </c>
      <c r="AW350" s="10" t="s">
        <v>7</v>
      </c>
      <c r="AX350" s="10" t="s">
        <v>79</v>
      </c>
      <c r="AY350" s="150" t="s">
        <v>153</v>
      </c>
    </row>
    <row r="351" spans="2:65" s="11" customFormat="1" ht="22.5" customHeight="1">
      <c r="B351" s="151"/>
      <c r="C351" s="202"/>
      <c r="D351" s="202"/>
      <c r="E351" s="191" t="s">
        <v>5</v>
      </c>
      <c r="F351" s="660" t="s">
        <v>163</v>
      </c>
      <c r="G351" s="661"/>
      <c r="H351" s="661"/>
      <c r="I351" s="661"/>
      <c r="J351" s="202"/>
      <c r="K351" s="152">
        <v>39.088999999999999</v>
      </c>
      <c r="L351" s="202"/>
      <c r="M351" s="202"/>
      <c r="N351" s="202"/>
      <c r="O351" s="202"/>
      <c r="P351" s="202"/>
      <c r="Q351" s="202"/>
      <c r="R351" s="153"/>
      <c r="T351" s="154"/>
      <c r="U351" s="202"/>
      <c r="V351" s="202"/>
      <c r="W351" s="202"/>
      <c r="X351" s="202"/>
      <c r="Y351" s="202"/>
      <c r="Z351" s="202"/>
      <c r="AA351" s="202"/>
      <c r="AB351" s="202"/>
      <c r="AC351" s="202"/>
      <c r="AD351" s="155"/>
      <c r="AT351" s="156" t="s">
        <v>162</v>
      </c>
      <c r="AU351" s="156" t="s">
        <v>95</v>
      </c>
      <c r="AV351" s="11" t="s">
        <v>159</v>
      </c>
      <c r="AW351" s="11" t="s">
        <v>7</v>
      </c>
      <c r="AX351" s="11" t="s">
        <v>84</v>
      </c>
      <c r="AY351" s="156" t="s">
        <v>153</v>
      </c>
    </row>
    <row r="352" spans="2:65" s="1" customFormat="1" ht="22.5" customHeight="1">
      <c r="B352" s="134"/>
      <c r="C352" s="163" t="s">
        <v>418</v>
      </c>
      <c r="D352" s="163" t="s">
        <v>419</v>
      </c>
      <c r="E352" s="164" t="s">
        <v>420</v>
      </c>
      <c r="F352" s="696" t="s">
        <v>421</v>
      </c>
      <c r="G352" s="696"/>
      <c r="H352" s="696"/>
      <c r="I352" s="696"/>
      <c r="J352" s="165" t="s">
        <v>204</v>
      </c>
      <c r="K352" s="166">
        <v>42.997999999999998</v>
      </c>
      <c r="L352" s="167"/>
      <c r="M352" s="697"/>
      <c r="N352" s="697"/>
      <c r="O352" s="698"/>
      <c r="P352" s="655">
        <f>ROUND(V352*K352,2)</f>
        <v>0</v>
      </c>
      <c r="Q352" s="655"/>
      <c r="R352" s="139"/>
      <c r="T352" s="140" t="s">
        <v>5</v>
      </c>
      <c r="U352" s="42" t="s">
        <v>42</v>
      </c>
      <c r="V352" s="210">
        <f>L352+M352</f>
        <v>0</v>
      </c>
      <c r="W352" s="210">
        <f>ROUND(L352*K352,2)</f>
        <v>0</v>
      </c>
      <c r="X352" s="210">
        <f>ROUND(M352*K352,2)</f>
        <v>0</v>
      </c>
      <c r="Y352" s="141">
        <v>0</v>
      </c>
      <c r="Z352" s="141">
        <f>Y352*K352</f>
        <v>0</v>
      </c>
      <c r="AA352" s="141">
        <v>3.0000000000000001E-3</v>
      </c>
      <c r="AB352" s="141">
        <f>AA352*K352</f>
        <v>0.128994</v>
      </c>
      <c r="AC352" s="141">
        <v>0</v>
      </c>
      <c r="AD352" s="142">
        <f>AC352*K352</f>
        <v>0</v>
      </c>
      <c r="AR352" s="20" t="s">
        <v>154</v>
      </c>
      <c r="AT352" s="20" t="s">
        <v>419</v>
      </c>
      <c r="AU352" s="20" t="s">
        <v>95</v>
      </c>
      <c r="AY352" s="20" t="s">
        <v>153</v>
      </c>
      <c r="BE352" s="143">
        <f>IF(U352="základní",P352,0)</f>
        <v>0</v>
      </c>
      <c r="BF352" s="143">
        <f>IF(U352="snížená",P352,0)</f>
        <v>0</v>
      </c>
      <c r="BG352" s="143">
        <f>IF(U352="zákl. přenesená",P352,0)</f>
        <v>0</v>
      </c>
      <c r="BH352" s="143">
        <f>IF(U352="sníž. přenesená",P352,0)</f>
        <v>0</v>
      </c>
      <c r="BI352" s="143">
        <f>IF(U352="nulová",P352,0)</f>
        <v>0</v>
      </c>
      <c r="BJ352" s="20" t="s">
        <v>84</v>
      </c>
      <c r="BK352" s="143">
        <f>ROUND(V352*K352,2)</f>
        <v>0</v>
      </c>
      <c r="BL352" s="20" t="s">
        <v>159</v>
      </c>
      <c r="BM352" s="20" t="s">
        <v>422</v>
      </c>
    </row>
    <row r="353" spans="2:65" s="10" customFormat="1" ht="22.5" customHeight="1">
      <c r="B353" s="144"/>
      <c r="C353" s="201"/>
      <c r="D353" s="201"/>
      <c r="E353" s="145" t="s">
        <v>5</v>
      </c>
      <c r="F353" s="662" t="s">
        <v>423</v>
      </c>
      <c r="G353" s="663"/>
      <c r="H353" s="663"/>
      <c r="I353" s="663"/>
      <c r="J353" s="201"/>
      <c r="K353" s="146">
        <v>42.997999999999998</v>
      </c>
      <c r="L353" s="201"/>
      <c r="M353" s="201"/>
      <c r="N353" s="201"/>
      <c r="O353" s="201"/>
      <c r="P353" s="201"/>
      <c r="Q353" s="201"/>
      <c r="R353" s="147"/>
      <c r="T353" s="148"/>
      <c r="U353" s="201"/>
      <c r="V353" s="201"/>
      <c r="W353" s="201"/>
      <c r="X353" s="201"/>
      <c r="Y353" s="201"/>
      <c r="Z353" s="201"/>
      <c r="AA353" s="201"/>
      <c r="AB353" s="201"/>
      <c r="AC353" s="201"/>
      <c r="AD353" s="149"/>
      <c r="AT353" s="150" t="s">
        <v>162</v>
      </c>
      <c r="AU353" s="150" t="s">
        <v>95</v>
      </c>
      <c r="AV353" s="10" t="s">
        <v>95</v>
      </c>
      <c r="AW353" s="10" t="s">
        <v>7</v>
      </c>
      <c r="AX353" s="10" t="s">
        <v>79</v>
      </c>
      <c r="AY353" s="150" t="s">
        <v>153</v>
      </c>
    </row>
    <row r="354" spans="2:65" s="11" customFormat="1" ht="22.5" customHeight="1">
      <c r="B354" s="151"/>
      <c r="C354" s="202"/>
      <c r="D354" s="202"/>
      <c r="E354" s="191" t="s">
        <v>5</v>
      </c>
      <c r="F354" s="660" t="s">
        <v>163</v>
      </c>
      <c r="G354" s="661"/>
      <c r="H354" s="661"/>
      <c r="I354" s="661"/>
      <c r="J354" s="202"/>
      <c r="K354" s="152">
        <v>42.997999999999998</v>
      </c>
      <c r="L354" s="202"/>
      <c r="M354" s="202"/>
      <c r="N354" s="202"/>
      <c r="O354" s="202"/>
      <c r="P354" s="202"/>
      <c r="Q354" s="202"/>
      <c r="R354" s="153"/>
      <c r="T354" s="154"/>
      <c r="U354" s="202"/>
      <c r="V354" s="202"/>
      <c r="W354" s="202"/>
      <c r="X354" s="202"/>
      <c r="Y354" s="202"/>
      <c r="Z354" s="202"/>
      <c r="AA354" s="202"/>
      <c r="AB354" s="202"/>
      <c r="AC354" s="202"/>
      <c r="AD354" s="155"/>
      <c r="AT354" s="156" t="s">
        <v>162</v>
      </c>
      <c r="AU354" s="156" t="s">
        <v>95</v>
      </c>
      <c r="AV354" s="11" t="s">
        <v>159</v>
      </c>
      <c r="AW354" s="11" t="s">
        <v>7</v>
      </c>
      <c r="AX354" s="11" t="s">
        <v>84</v>
      </c>
      <c r="AY354" s="156" t="s">
        <v>153</v>
      </c>
    </row>
    <row r="355" spans="2:65" s="1" customFormat="1" ht="44.25" customHeight="1">
      <c r="B355" s="134"/>
      <c r="C355" s="135" t="s">
        <v>424</v>
      </c>
      <c r="D355" s="135" t="s">
        <v>155</v>
      </c>
      <c r="E355" s="136" t="s">
        <v>425</v>
      </c>
      <c r="F355" s="654" t="s">
        <v>426</v>
      </c>
      <c r="G355" s="654"/>
      <c r="H355" s="654"/>
      <c r="I355" s="654"/>
      <c r="J355" s="137" t="s">
        <v>204</v>
      </c>
      <c r="K355" s="138">
        <v>39.088999999999999</v>
      </c>
      <c r="L355" s="203"/>
      <c r="M355" s="655"/>
      <c r="N355" s="655"/>
      <c r="O355" s="655"/>
      <c r="P355" s="655">
        <f>ROUND(V355*K355,2)</f>
        <v>0</v>
      </c>
      <c r="Q355" s="655"/>
      <c r="R355" s="139"/>
      <c r="T355" s="140" t="s">
        <v>5</v>
      </c>
      <c r="U355" s="42" t="s">
        <v>42</v>
      </c>
      <c r="V355" s="210">
        <f>L355+M355</f>
        <v>0</v>
      </c>
      <c r="W355" s="210">
        <f>ROUND(L355*K355,2)</f>
        <v>0</v>
      </c>
      <c r="X355" s="210">
        <f>ROUND(M355*K355,2)</f>
        <v>0</v>
      </c>
      <c r="Y355" s="141">
        <v>1.6E-2</v>
      </c>
      <c r="Z355" s="141">
        <f>Y355*K355</f>
        <v>0.62542399999999998</v>
      </c>
      <c r="AA355" s="141">
        <v>9.0000000000000006E-5</v>
      </c>
      <c r="AB355" s="141">
        <f>AA355*K355</f>
        <v>3.5180100000000002E-3</v>
      </c>
      <c r="AC355" s="141">
        <v>0</v>
      </c>
      <c r="AD355" s="142">
        <f>AC355*K355</f>
        <v>0</v>
      </c>
      <c r="AR355" s="20" t="s">
        <v>159</v>
      </c>
      <c r="AT355" s="20" t="s">
        <v>155</v>
      </c>
      <c r="AU355" s="20" t="s">
        <v>95</v>
      </c>
      <c r="AY355" s="20" t="s">
        <v>153</v>
      </c>
      <c r="BE355" s="143">
        <f>IF(U355="základní",P355,0)</f>
        <v>0</v>
      </c>
      <c r="BF355" s="143">
        <f>IF(U355="snížená",P355,0)</f>
        <v>0</v>
      </c>
      <c r="BG355" s="143">
        <f>IF(U355="zákl. přenesená",P355,0)</f>
        <v>0</v>
      </c>
      <c r="BH355" s="143">
        <f>IF(U355="sníž. přenesená",P355,0)</f>
        <v>0</v>
      </c>
      <c r="BI355" s="143">
        <f>IF(U355="nulová",P355,0)</f>
        <v>0</v>
      </c>
      <c r="BJ355" s="20" t="s">
        <v>84</v>
      </c>
      <c r="BK355" s="143">
        <f>ROUND(V355*K355,2)</f>
        <v>0</v>
      </c>
      <c r="BL355" s="20" t="s">
        <v>159</v>
      </c>
      <c r="BM355" s="20" t="s">
        <v>427</v>
      </c>
    </row>
    <row r="356" spans="2:65" s="10" customFormat="1" ht="22.5" customHeight="1">
      <c r="B356" s="144"/>
      <c r="C356" s="201"/>
      <c r="D356" s="201"/>
      <c r="E356" s="145" t="s">
        <v>5</v>
      </c>
      <c r="F356" s="662" t="s">
        <v>417</v>
      </c>
      <c r="G356" s="663"/>
      <c r="H356" s="663"/>
      <c r="I356" s="663"/>
      <c r="J356" s="201"/>
      <c r="K356" s="146">
        <v>39.088999999999999</v>
      </c>
      <c r="L356" s="201"/>
      <c r="M356" s="201"/>
      <c r="N356" s="201"/>
      <c r="O356" s="201"/>
      <c r="P356" s="201"/>
      <c r="Q356" s="201"/>
      <c r="R356" s="147"/>
      <c r="T356" s="148"/>
      <c r="U356" s="201"/>
      <c r="V356" s="201"/>
      <c r="W356" s="201"/>
      <c r="X356" s="201"/>
      <c r="Y356" s="201"/>
      <c r="Z356" s="201"/>
      <c r="AA356" s="201"/>
      <c r="AB356" s="201"/>
      <c r="AC356" s="201"/>
      <c r="AD356" s="149"/>
      <c r="AT356" s="150" t="s">
        <v>162</v>
      </c>
      <c r="AU356" s="150" t="s">
        <v>95</v>
      </c>
      <c r="AV356" s="10" t="s">
        <v>95</v>
      </c>
      <c r="AW356" s="10" t="s">
        <v>7</v>
      </c>
      <c r="AX356" s="10" t="s">
        <v>79</v>
      </c>
      <c r="AY356" s="150" t="s">
        <v>153</v>
      </c>
    </row>
    <row r="357" spans="2:65" s="11" customFormat="1" ht="22.5" customHeight="1">
      <c r="B357" s="151"/>
      <c r="C357" s="202"/>
      <c r="D357" s="202"/>
      <c r="E357" s="191" t="s">
        <v>5</v>
      </c>
      <c r="F357" s="660" t="s">
        <v>163</v>
      </c>
      <c r="G357" s="661"/>
      <c r="H357" s="661"/>
      <c r="I357" s="661"/>
      <c r="J357" s="202"/>
      <c r="K357" s="152">
        <v>39.088999999999999</v>
      </c>
      <c r="L357" s="202"/>
      <c r="M357" s="202"/>
      <c r="N357" s="202"/>
      <c r="O357" s="202"/>
      <c r="P357" s="202"/>
      <c r="Q357" s="202"/>
      <c r="R357" s="153"/>
      <c r="T357" s="154"/>
      <c r="U357" s="202"/>
      <c r="V357" s="202"/>
      <c r="W357" s="202"/>
      <c r="X357" s="202"/>
      <c r="Y357" s="202"/>
      <c r="Z357" s="202"/>
      <c r="AA357" s="202"/>
      <c r="AB357" s="202"/>
      <c r="AC357" s="202"/>
      <c r="AD357" s="155"/>
      <c r="AT357" s="156" t="s">
        <v>162</v>
      </c>
      <c r="AU357" s="156" t="s">
        <v>95</v>
      </c>
      <c r="AV357" s="11" t="s">
        <v>159</v>
      </c>
      <c r="AW357" s="11" t="s">
        <v>7</v>
      </c>
      <c r="AX357" s="11" t="s">
        <v>84</v>
      </c>
      <c r="AY357" s="156" t="s">
        <v>153</v>
      </c>
    </row>
    <row r="358" spans="2:65" s="1" customFormat="1" ht="31.5" customHeight="1">
      <c r="B358" s="134"/>
      <c r="C358" s="135" t="s">
        <v>428</v>
      </c>
      <c r="D358" s="135" t="s">
        <v>155</v>
      </c>
      <c r="E358" s="136" t="s">
        <v>429</v>
      </c>
      <c r="F358" s="654" t="s">
        <v>430</v>
      </c>
      <c r="G358" s="654"/>
      <c r="H358" s="654"/>
      <c r="I358" s="654"/>
      <c r="J358" s="137" t="s">
        <v>204</v>
      </c>
      <c r="K358" s="138">
        <v>39.088999999999999</v>
      </c>
      <c r="L358" s="203"/>
      <c r="M358" s="655"/>
      <c r="N358" s="655"/>
      <c r="O358" s="655"/>
      <c r="P358" s="655">
        <f>ROUND(V358*K358,2)</f>
        <v>0</v>
      </c>
      <c r="Q358" s="655"/>
      <c r="R358" s="139"/>
      <c r="T358" s="140" t="s">
        <v>5</v>
      </c>
      <c r="U358" s="42" t="s">
        <v>42</v>
      </c>
      <c r="V358" s="210">
        <f>L358+M358</f>
        <v>0</v>
      </c>
      <c r="W358" s="210">
        <f>ROUND(L358*K358,2)</f>
        <v>0</v>
      </c>
      <c r="X358" s="210">
        <f>ROUND(M358*K358,2)</f>
        <v>0</v>
      </c>
      <c r="Y358" s="141">
        <v>0.28499999999999998</v>
      </c>
      <c r="Z358" s="141">
        <f>Y358*K358</f>
        <v>11.140364999999999</v>
      </c>
      <c r="AA358" s="141">
        <v>2.6800000000000001E-3</v>
      </c>
      <c r="AB358" s="141">
        <f>AA358*K358</f>
        <v>0.10475851999999999</v>
      </c>
      <c r="AC358" s="141">
        <v>0</v>
      </c>
      <c r="AD358" s="142">
        <f>AC358*K358</f>
        <v>0</v>
      </c>
      <c r="AR358" s="20" t="s">
        <v>159</v>
      </c>
      <c r="AT358" s="20" t="s">
        <v>155</v>
      </c>
      <c r="AU358" s="20" t="s">
        <v>95</v>
      </c>
      <c r="AY358" s="20" t="s">
        <v>153</v>
      </c>
      <c r="BE358" s="143">
        <f>IF(U358="základní",P358,0)</f>
        <v>0</v>
      </c>
      <c r="BF358" s="143">
        <f>IF(U358="snížená",P358,0)</f>
        <v>0</v>
      </c>
      <c r="BG358" s="143">
        <f>IF(U358="zákl. přenesená",P358,0)</f>
        <v>0</v>
      </c>
      <c r="BH358" s="143">
        <f>IF(U358="sníž. přenesená",P358,0)</f>
        <v>0</v>
      </c>
      <c r="BI358" s="143">
        <f>IF(U358="nulová",P358,0)</f>
        <v>0</v>
      </c>
      <c r="BJ358" s="20" t="s">
        <v>84</v>
      </c>
      <c r="BK358" s="143">
        <f>ROUND(V358*K358,2)</f>
        <v>0</v>
      </c>
      <c r="BL358" s="20" t="s">
        <v>159</v>
      </c>
      <c r="BM358" s="20" t="s">
        <v>431</v>
      </c>
    </row>
    <row r="359" spans="2:65" s="10" customFormat="1" ht="22.5" customHeight="1">
      <c r="B359" s="144"/>
      <c r="C359" s="201"/>
      <c r="D359" s="201"/>
      <c r="E359" s="145" t="s">
        <v>5</v>
      </c>
      <c r="F359" s="662" t="s">
        <v>417</v>
      </c>
      <c r="G359" s="663"/>
      <c r="H359" s="663"/>
      <c r="I359" s="663"/>
      <c r="J359" s="201"/>
      <c r="K359" s="146">
        <v>39.088999999999999</v>
      </c>
      <c r="L359" s="201"/>
      <c r="M359" s="201"/>
      <c r="N359" s="201"/>
      <c r="O359" s="201"/>
      <c r="P359" s="201"/>
      <c r="Q359" s="201"/>
      <c r="R359" s="147"/>
      <c r="T359" s="148"/>
      <c r="U359" s="201"/>
      <c r="V359" s="201"/>
      <c r="W359" s="201"/>
      <c r="X359" s="201"/>
      <c r="Y359" s="201"/>
      <c r="Z359" s="201"/>
      <c r="AA359" s="201"/>
      <c r="AB359" s="201"/>
      <c r="AC359" s="201"/>
      <c r="AD359" s="149"/>
      <c r="AT359" s="150" t="s">
        <v>162</v>
      </c>
      <c r="AU359" s="150" t="s">
        <v>95</v>
      </c>
      <c r="AV359" s="10" t="s">
        <v>95</v>
      </c>
      <c r="AW359" s="10" t="s">
        <v>7</v>
      </c>
      <c r="AX359" s="10" t="s">
        <v>79</v>
      </c>
      <c r="AY359" s="150" t="s">
        <v>153</v>
      </c>
    </row>
    <row r="360" spans="2:65" s="11" customFormat="1" ht="22.5" customHeight="1">
      <c r="B360" s="151"/>
      <c r="C360" s="202"/>
      <c r="D360" s="202"/>
      <c r="E360" s="191" t="s">
        <v>5</v>
      </c>
      <c r="F360" s="660" t="s">
        <v>163</v>
      </c>
      <c r="G360" s="661"/>
      <c r="H360" s="661"/>
      <c r="I360" s="661"/>
      <c r="J360" s="202"/>
      <c r="K360" s="152">
        <v>39.088999999999999</v>
      </c>
      <c r="L360" s="202"/>
      <c r="M360" s="202"/>
      <c r="N360" s="202"/>
      <c r="O360" s="202"/>
      <c r="P360" s="202"/>
      <c r="Q360" s="202"/>
      <c r="R360" s="153"/>
      <c r="T360" s="154"/>
      <c r="U360" s="202"/>
      <c r="V360" s="202"/>
      <c r="W360" s="202"/>
      <c r="X360" s="202"/>
      <c r="Y360" s="202"/>
      <c r="Z360" s="202"/>
      <c r="AA360" s="202"/>
      <c r="AB360" s="202"/>
      <c r="AC360" s="202"/>
      <c r="AD360" s="155"/>
      <c r="AT360" s="156" t="s">
        <v>162</v>
      </c>
      <c r="AU360" s="156" t="s">
        <v>95</v>
      </c>
      <c r="AV360" s="11" t="s">
        <v>159</v>
      </c>
      <c r="AW360" s="11" t="s">
        <v>7</v>
      </c>
      <c r="AX360" s="11" t="s">
        <v>84</v>
      </c>
      <c r="AY360" s="156" t="s">
        <v>153</v>
      </c>
    </row>
    <row r="361" spans="2:65" s="1" customFormat="1" ht="31.5" customHeight="1">
      <c r="B361" s="134"/>
      <c r="C361" s="135" t="s">
        <v>432</v>
      </c>
      <c r="D361" s="135" t="s">
        <v>155</v>
      </c>
      <c r="E361" s="136" t="s">
        <v>433</v>
      </c>
      <c r="F361" s="654" t="s">
        <v>434</v>
      </c>
      <c r="G361" s="654"/>
      <c r="H361" s="654"/>
      <c r="I361" s="654"/>
      <c r="J361" s="137" t="s">
        <v>204</v>
      </c>
      <c r="K361" s="138">
        <v>152.45699999999999</v>
      </c>
      <c r="L361" s="203"/>
      <c r="M361" s="655"/>
      <c r="N361" s="655"/>
      <c r="O361" s="655"/>
      <c r="P361" s="655">
        <f>ROUND(V361*K361,2)</f>
        <v>0</v>
      </c>
      <c r="Q361" s="655"/>
      <c r="R361" s="139"/>
      <c r="T361" s="140" t="s">
        <v>5</v>
      </c>
      <c r="U361" s="42" t="s">
        <v>42</v>
      </c>
      <c r="V361" s="210">
        <f>L361+M361</f>
        <v>0</v>
      </c>
      <c r="W361" s="210">
        <f>ROUND(L361*K361,2)</f>
        <v>0</v>
      </c>
      <c r="X361" s="210">
        <f>ROUND(M361*K361,2)</f>
        <v>0</v>
      </c>
      <c r="Y361" s="141">
        <v>1.02</v>
      </c>
      <c r="Z361" s="141">
        <f>Y361*K361</f>
        <v>155.50613999999999</v>
      </c>
      <c r="AA361" s="141">
        <v>8.2500000000000004E-3</v>
      </c>
      <c r="AB361" s="141">
        <f>AA361*K361</f>
        <v>1.2577702500000001</v>
      </c>
      <c r="AC361" s="141">
        <v>0</v>
      </c>
      <c r="AD361" s="142">
        <f>AC361*K361</f>
        <v>0</v>
      </c>
      <c r="AR361" s="20" t="s">
        <v>159</v>
      </c>
      <c r="AT361" s="20" t="s">
        <v>155</v>
      </c>
      <c r="AU361" s="20" t="s">
        <v>95</v>
      </c>
      <c r="AY361" s="20" t="s">
        <v>153</v>
      </c>
      <c r="BE361" s="143">
        <f>IF(U361="základní",P361,0)</f>
        <v>0</v>
      </c>
      <c r="BF361" s="143">
        <f>IF(U361="snížená",P361,0)</f>
        <v>0</v>
      </c>
      <c r="BG361" s="143">
        <f>IF(U361="zákl. přenesená",P361,0)</f>
        <v>0</v>
      </c>
      <c r="BH361" s="143">
        <f>IF(U361="sníž. přenesená",P361,0)</f>
        <v>0</v>
      </c>
      <c r="BI361" s="143">
        <f>IF(U361="nulová",P361,0)</f>
        <v>0</v>
      </c>
      <c r="BJ361" s="20" t="s">
        <v>84</v>
      </c>
      <c r="BK361" s="143">
        <f>ROUND(V361*K361,2)</f>
        <v>0</v>
      </c>
      <c r="BL361" s="20" t="s">
        <v>159</v>
      </c>
      <c r="BM361" s="20" t="s">
        <v>435</v>
      </c>
    </row>
    <row r="362" spans="2:65" s="12" customFormat="1" ht="22.5" customHeight="1">
      <c r="B362" s="157"/>
      <c r="C362" s="204"/>
      <c r="D362" s="204"/>
      <c r="E362" s="158" t="s">
        <v>5</v>
      </c>
      <c r="F362" s="656" t="s">
        <v>436</v>
      </c>
      <c r="G362" s="657"/>
      <c r="H362" s="657"/>
      <c r="I362" s="657"/>
      <c r="J362" s="204"/>
      <c r="K362" s="158" t="s">
        <v>5</v>
      </c>
      <c r="L362" s="204"/>
      <c r="M362" s="204"/>
      <c r="N362" s="204"/>
      <c r="O362" s="204"/>
      <c r="P362" s="204"/>
      <c r="Q362" s="204"/>
      <c r="R362" s="159"/>
      <c r="T362" s="160"/>
      <c r="U362" s="204"/>
      <c r="V362" s="204"/>
      <c r="W362" s="204"/>
      <c r="X362" s="204"/>
      <c r="Y362" s="204"/>
      <c r="Z362" s="204"/>
      <c r="AA362" s="204"/>
      <c r="AB362" s="204"/>
      <c r="AC362" s="204"/>
      <c r="AD362" s="161"/>
      <c r="AT362" s="162" t="s">
        <v>162</v>
      </c>
      <c r="AU362" s="162" t="s">
        <v>95</v>
      </c>
      <c r="AV362" s="12" t="s">
        <v>84</v>
      </c>
      <c r="AW362" s="12" t="s">
        <v>7</v>
      </c>
      <c r="AX362" s="12" t="s">
        <v>79</v>
      </c>
      <c r="AY362" s="162" t="s">
        <v>153</v>
      </c>
    </row>
    <row r="363" spans="2:65" s="10" customFormat="1" ht="22.5" customHeight="1">
      <c r="B363" s="144"/>
      <c r="C363" s="201"/>
      <c r="D363" s="201"/>
      <c r="E363" s="145" t="s">
        <v>5</v>
      </c>
      <c r="F363" s="658" t="s">
        <v>437</v>
      </c>
      <c r="G363" s="659"/>
      <c r="H363" s="659"/>
      <c r="I363" s="659"/>
      <c r="J363" s="201"/>
      <c r="K363" s="146">
        <v>84.257000000000005</v>
      </c>
      <c r="L363" s="201"/>
      <c r="M363" s="201"/>
      <c r="N363" s="201"/>
      <c r="O363" s="201"/>
      <c r="P363" s="201"/>
      <c r="Q363" s="201"/>
      <c r="R363" s="147"/>
      <c r="T363" s="148"/>
      <c r="U363" s="201"/>
      <c r="V363" s="201"/>
      <c r="W363" s="201"/>
      <c r="X363" s="201"/>
      <c r="Y363" s="201"/>
      <c r="Z363" s="201"/>
      <c r="AA363" s="201"/>
      <c r="AB363" s="201"/>
      <c r="AC363" s="201"/>
      <c r="AD363" s="149"/>
      <c r="AT363" s="150" t="s">
        <v>162</v>
      </c>
      <c r="AU363" s="150" t="s">
        <v>95</v>
      </c>
      <c r="AV363" s="10" t="s">
        <v>95</v>
      </c>
      <c r="AW363" s="10" t="s">
        <v>7</v>
      </c>
      <c r="AX363" s="10" t="s">
        <v>79</v>
      </c>
      <c r="AY363" s="150" t="s">
        <v>153</v>
      </c>
    </row>
    <row r="364" spans="2:65" s="12" customFormat="1" ht="22.5" customHeight="1">
      <c r="B364" s="157"/>
      <c r="C364" s="204"/>
      <c r="D364" s="204"/>
      <c r="E364" s="158" t="s">
        <v>5</v>
      </c>
      <c r="F364" s="674" t="s">
        <v>438</v>
      </c>
      <c r="G364" s="675"/>
      <c r="H364" s="675"/>
      <c r="I364" s="675"/>
      <c r="J364" s="204"/>
      <c r="K364" s="158" t="s">
        <v>5</v>
      </c>
      <c r="L364" s="204"/>
      <c r="M364" s="204"/>
      <c r="N364" s="204"/>
      <c r="O364" s="204"/>
      <c r="P364" s="204"/>
      <c r="Q364" s="204"/>
      <c r="R364" s="159"/>
      <c r="T364" s="160"/>
      <c r="U364" s="204"/>
      <c r="V364" s="204"/>
      <c r="W364" s="204"/>
      <c r="X364" s="204"/>
      <c r="Y364" s="204"/>
      <c r="Z364" s="204"/>
      <c r="AA364" s="204"/>
      <c r="AB364" s="204"/>
      <c r="AC364" s="204"/>
      <c r="AD364" s="161"/>
      <c r="AT364" s="162" t="s">
        <v>162</v>
      </c>
      <c r="AU364" s="162" t="s">
        <v>95</v>
      </c>
      <c r="AV364" s="12" t="s">
        <v>84</v>
      </c>
      <c r="AW364" s="12" t="s">
        <v>7</v>
      </c>
      <c r="AX364" s="12" t="s">
        <v>79</v>
      </c>
      <c r="AY364" s="162" t="s">
        <v>153</v>
      </c>
    </row>
    <row r="365" spans="2:65" s="10" customFormat="1" ht="22.5" customHeight="1">
      <c r="B365" s="144"/>
      <c r="C365" s="201"/>
      <c r="D365" s="201"/>
      <c r="E365" s="145" t="s">
        <v>5</v>
      </c>
      <c r="F365" s="658" t="s">
        <v>439</v>
      </c>
      <c r="G365" s="659"/>
      <c r="H365" s="659"/>
      <c r="I365" s="659"/>
      <c r="J365" s="201"/>
      <c r="K365" s="146">
        <v>68.2</v>
      </c>
      <c r="L365" s="201"/>
      <c r="M365" s="201"/>
      <c r="N365" s="201"/>
      <c r="O365" s="201"/>
      <c r="P365" s="201"/>
      <c r="Q365" s="201"/>
      <c r="R365" s="147"/>
      <c r="T365" s="148"/>
      <c r="U365" s="201"/>
      <c r="V365" s="201"/>
      <c r="W365" s="201"/>
      <c r="X365" s="201"/>
      <c r="Y365" s="201"/>
      <c r="Z365" s="201"/>
      <c r="AA365" s="201"/>
      <c r="AB365" s="201"/>
      <c r="AC365" s="201"/>
      <c r="AD365" s="149"/>
      <c r="AT365" s="150" t="s">
        <v>162</v>
      </c>
      <c r="AU365" s="150" t="s">
        <v>95</v>
      </c>
      <c r="AV365" s="10" t="s">
        <v>95</v>
      </c>
      <c r="AW365" s="10" t="s">
        <v>7</v>
      </c>
      <c r="AX365" s="10" t="s">
        <v>79</v>
      </c>
      <c r="AY365" s="150" t="s">
        <v>153</v>
      </c>
    </row>
    <row r="366" spans="2:65" s="11" customFormat="1" ht="22.5" customHeight="1">
      <c r="B366" s="151"/>
      <c r="C366" s="202"/>
      <c r="D366" s="202"/>
      <c r="E366" s="191" t="s">
        <v>5</v>
      </c>
      <c r="F366" s="660" t="s">
        <v>163</v>
      </c>
      <c r="G366" s="661"/>
      <c r="H366" s="661"/>
      <c r="I366" s="661"/>
      <c r="J366" s="202"/>
      <c r="K366" s="152">
        <v>152.45699999999999</v>
      </c>
      <c r="L366" s="202"/>
      <c r="M366" s="202"/>
      <c r="N366" s="202"/>
      <c r="O366" s="202"/>
      <c r="P366" s="202"/>
      <c r="Q366" s="202"/>
      <c r="R366" s="153"/>
      <c r="T366" s="154"/>
      <c r="U366" s="202"/>
      <c r="V366" s="202"/>
      <c r="W366" s="202"/>
      <c r="X366" s="202"/>
      <c r="Y366" s="202"/>
      <c r="Z366" s="202"/>
      <c r="AA366" s="202"/>
      <c r="AB366" s="202"/>
      <c r="AC366" s="202"/>
      <c r="AD366" s="155"/>
      <c r="AT366" s="156" t="s">
        <v>162</v>
      </c>
      <c r="AU366" s="156" t="s">
        <v>95</v>
      </c>
      <c r="AV366" s="11" t="s">
        <v>159</v>
      </c>
      <c r="AW366" s="11" t="s">
        <v>7</v>
      </c>
      <c r="AX366" s="11" t="s">
        <v>84</v>
      </c>
      <c r="AY366" s="156" t="s">
        <v>153</v>
      </c>
    </row>
    <row r="367" spans="2:65" s="1" customFormat="1" ht="22.5" customHeight="1">
      <c r="B367" s="134"/>
      <c r="C367" s="163" t="s">
        <v>440</v>
      </c>
      <c r="D367" s="163" t="s">
        <v>419</v>
      </c>
      <c r="E367" s="164" t="s">
        <v>441</v>
      </c>
      <c r="F367" s="696" t="s">
        <v>442</v>
      </c>
      <c r="G367" s="696"/>
      <c r="H367" s="696"/>
      <c r="I367" s="696"/>
      <c r="J367" s="165" t="s">
        <v>204</v>
      </c>
      <c r="K367" s="166">
        <v>167.703</v>
      </c>
      <c r="L367" s="167"/>
      <c r="M367" s="697"/>
      <c r="N367" s="697"/>
      <c r="O367" s="698"/>
      <c r="P367" s="655">
        <f>ROUND(V367*K367,2)</f>
        <v>0</v>
      </c>
      <c r="Q367" s="655"/>
      <c r="R367" s="139"/>
      <c r="T367" s="140" t="s">
        <v>5</v>
      </c>
      <c r="U367" s="42" t="s">
        <v>42</v>
      </c>
      <c r="V367" s="210">
        <f>L367+M367</f>
        <v>0</v>
      </c>
      <c r="W367" s="210">
        <f>ROUND(L367*K367,2)</f>
        <v>0</v>
      </c>
      <c r="X367" s="210">
        <f>ROUND(M367*K367,2)</f>
        <v>0</v>
      </c>
      <c r="Y367" s="141">
        <v>0</v>
      </c>
      <c r="Z367" s="141">
        <f>Y367*K367</f>
        <v>0</v>
      </c>
      <c r="AA367" s="141">
        <v>1.5E-3</v>
      </c>
      <c r="AB367" s="141">
        <f>AA367*K367</f>
        <v>0.25155450000000001</v>
      </c>
      <c r="AC367" s="141">
        <v>0</v>
      </c>
      <c r="AD367" s="142">
        <f>AC367*K367</f>
        <v>0</v>
      </c>
      <c r="AR367" s="20" t="s">
        <v>154</v>
      </c>
      <c r="AT367" s="20" t="s">
        <v>419</v>
      </c>
      <c r="AU367" s="20" t="s">
        <v>95</v>
      </c>
      <c r="AY367" s="20" t="s">
        <v>153</v>
      </c>
      <c r="BE367" s="143">
        <f>IF(U367="základní",P367,0)</f>
        <v>0</v>
      </c>
      <c r="BF367" s="143">
        <f>IF(U367="snížená",P367,0)</f>
        <v>0</v>
      </c>
      <c r="BG367" s="143">
        <f>IF(U367="zákl. přenesená",P367,0)</f>
        <v>0</v>
      </c>
      <c r="BH367" s="143">
        <f>IF(U367="sníž. přenesená",P367,0)</f>
        <v>0</v>
      </c>
      <c r="BI367" s="143">
        <f>IF(U367="nulová",P367,0)</f>
        <v>0</v>
      </c>
      <c r="BJ367" s="20" t="s">
        <v>84</v>
      </c>
      <c r="BK367" s="143">
        <f>ROUND(V367*K367,2)</f>
        <v>0</v>
      </c>
      <c r="BL367" s="20" t="s">
        <v>159</v>
      </c>
      <c r="BM367" s="20" t="s">
        <v>443</v>
      </c>
    </row>
    <row r="368" spans="2:65" s="10" customFormat="1" ht="22.5" customHeight="1">
      <c r="B368" s="144"/>
      <c r="C368" s="201"/>
      <c r="D368" s="201"/>
      <c r="E368" s="145" t="s">
        <v>5</v>
      </c>
      <c r="F368" s="662" t="s">
        <v>444</v>
      </c>
      <c r="G368" s="663"/>
      <c r="H368" s="663"/>
      <c r="I368" s="663"/>
      <c r="J368" s="201"/>
      <c r="K368" s="146">
        <v>92.683000000000007</v>
      </c>
      <c r="L368" s="201"/>
      <c r="M368" s="201"/>
      <c r="N368" s="201"/>
      <c r="O368" s="201"/>
      <c r="P368" s="201"/>
      <c r="Q368" s="201"/>
      <c r="R368" s="147"/>
      <c r="T368" s="148"/>
      <c r="U368" s="201"/>
      <c r="V368" s="201"/>
      <c r="W368" s="201"/>
      <c r="X368" s="201"/>
      <c r="Y368" s="201"/>
      <c r="Z368" s="201"/>
      <c r="AA368" s="201"/>
      <c r="AB368" s="201"/>
      <c r="AC368" s="201"/>
      <c r="AD368" s="149"/>
      <c r="AT368" s="150" t="s">
        <v>162</v>
      </c>
      <c r="AU368" s="150" t="s">
        <v>95</v>
      </c>
      <c r="AV368" s="10" t="s">
        <v>95</v>
      </c>
      <c r="AW368" s="10" t="s">
        <v>7</v>
      </c>
      <c r="AX368" s="10" t="s">
        <v>79</v>
      </c>
      <c r="AY368" s="150" t="s">
        <v>153</v>
      </c>
    </row>
    <row r="369" spans="2:65" s="10" customFormat="1" ht="22.5" customHeight="1">
      <c r="B369" s="144"/>
      <c r="C369" s="201"/>
      <c r="D369" s="201"/>
      <c r="E369" s="145" t="s">
        <v>5</v>
      </c>
      <c r="F369" s="658" t="s">
        <v>445</v>
      </c>
      <c r="G369" s="659"/>
      <c r="H369" s="659"/>
      <c r="I369" s="659"/>
      <c r="J369" s="201"/>
      <c r="K369" s="146">
        <v>75.02</v>
      </c>
      <c r="L369" s="201"/>
      <c r="M369" s="201"/>
      <c r="N369" s="201"/>
      <c r="O369" s="201"/>
      <c r="P369" s="201"/>
      <c r="Q369" s="201"/>
      <c r="R369" s="147"/>
      <c r="T369" s="148"/>
      <c r="U369" s="201"/>
      <c r="V369" s="201"/>
      <c r="W369" s="201"/>
      <c r="X369" s="201"/>
      <c r="Y369" s="201"/>
      <c r="Z369" s="201"/>
      <c r="AA369" s="201"/>
      <c r="AB369" s="201"/>
      <c r="AC369" s="201"/>
      <c r="AD369" s="149"/>
      <c r="AT369" s="150" t="s">
        <v>162</v>
      </c>
      <c r="AU369" s="150" t="s">
        <v>95</v>
      </c>
      <c r="AV369" s="10" t="s">
        <v>95</v>
      </c>
      <c r="AW369" s="10" t="s">
        <v>7</v>
      </c>
      <c r="AX369" s="10" t="s">
        <v>79</v>
      </c>
      <c r="AY369" s="150" t="s">
        <v>153</v>
      </c>
    </row>
    <row r="370" spans="2:65" s="11" customFormat="1" ht="22.5" customHeight="1">
      <c r="B370" s="151"/>
      <c r="C370" s="202"/>
      <c r="D370" s="202"/>
      <c r="E370" s="191" t="s">
        <v>5</v>
      </c>
      <c r="F370" s="660" t="s">
        <v>163</v>
      </c>
      <c r="G370" s="661"/>
      <c r="H370" s="661"/>
      <c r="I370" s="661"/>
      <c r="J370" s="202"/>
      <c r="K370" s="152">
        <v>167.703</v>
      </c>
      <c r="L370" s="202"/>
      <c r="M370" s="202"/>
      <c r="N370" s="202"/>
      <c r="O370" s="202"/>
      <c r="P370" s="202"/>
      <c r="Q370" s="202"/>
      <c r="R370" s="153"/>
      <c r="T370" s="154"/>
      <c r="U370" s="202"/>
      <c r="V370" s="202"/>
      <c r="W370" s="202"/>
      <c r="X370" s="202"/>
      <c r="Y370" s="202"/>
      <c r="Z370" s="202"/>
      <c r="AA370" s="202"/>
      <c r="AB370" s="202"/>
      <c r="AC370" s="202"/>
      <c r="AD370" s="155"/>
      <c r="AT370" s="156" t="s">
        <v>162</v>
      </c>
      <c r="AU370" s="156" t="s">
        <v>95</v>
      </c>
      <c r="AV370" s="11" t="s">
        <v>159</v>
      </c>
      <c r="AW370" s="11" t="s">
        <v>7</v>
      </c>
      <c r="AX370" s="11" t="s">
        <v>84</v>
      </c>
      <c r="AY370" s="156" t="s">
        <v>153</v>
      </c>
    </row>
    <row r="371" spans="2:65" s="1" customFormat="1" ht="31.5" customHeight="1">
      <c r="B371" s="134"/>
      <c r="C371" s="135" t="s">
        <v>446</v>
      </c>
      <c r="D371" s="135" t="s">
        <v>155</v>
      </c>
      <c r="E371" s="136" t="s">
        <v>447</v>
      </c>
      <c r="F371" s="654" t="s">
        <v>448</v>
      </c>
      <c r="G371" s="654"/>
      <c r="H371" s="654"/>
      <c r="I371" s="654"/>
      <c r="J371" s="137" t="s">
        <v>204</v>
      </c>
      <c r="K371" s="138">
        <v>158.86000000000001</v>
      </c>
      <c r="L371" s="203"/>
      <c r="M371" s="655"/>
      <c r="N371" s="655"/>
      <c r="O371" s="655"/>
      <c r="P371" s="655">
        <f>ROUND(V371*K371,2)</f>
        <v>0</v>
      </c>
      <c r="Q371" s="655"/>
      <c r="R371" s="139"/>
      <c r="T371" s="140" t="s">
        <v>5</v>
      </c>
      <c r="U371" s="42" t="s">
        <v>42</v>
      </c>
      <c r="V371" s="210">
        <f>L371+M371</f>
        <v>0</v>
      </c>
      <c r="W371" s="210">
        <f>ROUND(L371*K371,2)</f>
        <v>0</v>
      </c>
      <c r="X371" s="210">
        <f>ROUND(M371*K371,2)</f>
        <v>0</v>
      </c>
      <c r="Y371" s="141">
        <v>1.06</v>
      </c>
      <c r="Z371" s="141">
        <f>Y371*K371</f>
        <v>168.39160000000001</v>
      </c>
      <c r="AA371" s="141">
        <v>8.5000000000000006E-3</v>
      </c>
      <c r="AB371" s="141">
        <f>AA371*K371</f>
        <v>1.3503100000000001</v>
      </c>
      <c r="AC371" s="141">
        <v>0</v>
      </c>
      <c r="AD371" s="142">
        <f>AC371*K371</f>
        <v>0</v>
      </c>
      <c r="AR371" s="20" t="s">
        <v>159</v>
      </c>
      <c r="AT371" s="20" t="s">
        <v>155</v>
      </c>
      <c r="AU371" s="20" t="s">
        <v>95</v>
      </c>
      <c r="AY371" s="20" t="s">
        <v>153</v>
      </c>
      <c r="BE371" s="143">
        <f>IF(U371="základní",P371,0)</f>
        <v>0</v>
      </c>
      <c r="BF371" s="143">
        <f>IF(U371="snížená",P371,0)</f>
        <v>0</v>
      </c>
      <c r="BG371" s="143">
        <f>IF(U371="zákl. přenesená",P371,0)</f>
        <v>0</v>
      </c>
      <c r="BH371" s="143">
        <f>IF(U371="sníž. přenesená",P371,0)</f>
        <v>0</v>
      </c>
      <c r="BI371" s="143">
        <f>IF(U371="nulová",P371,0)</f>
        <v>0</v>
      </c>
      <c r="BJ371" s="20" t="s">
        <v>84</v>
      </c>
      <c r="BK371" s="143">
        <f>ROUND(V371*K371,2)</f>
        <v>0</v>
      </c>
      <c r="BL371" s="20" t="s">
        <v>159</v>
      </c>
      <c r="BM371" s="20" t="s">
        <v>449</v>
      </c>
    </row>
    <row r="372" spans="2:65" s="10" customFormat="1" ht="22.5" customHeight="1">
      <c r="B372" s="144"/>
      <c r="C372" s="201"/>
      <c r="D372" s="201"/>
      <c r="E372" s="145" t="s">
        <v>5</v>
      </c>
      <c r="F372" s="662" t="s">
        <v>450</v>
      </c>
      <c r="G372" s="663"/>
      <c r="H372" s="663"/>
      <c r="I372" s="663"/>
      <c r="J372" s="201"/>
      <c r="K372" s="146">
        <v>158.86000000000001</v>
      </c>
      <c r="L372" s="201"/>
      <c r="M372" s="201"/>
      <c r="N372" s="201"/>
      <c r="O372" s="201"/>
      <c r="P372" s="201"/>
      <c r="Q372" s="201"/>
      <c r="R372" s="147"/>
      <c r="T372" s="148"/>
      <c r="U372" s="201"/>
      <c r="V372" s="201"/>
      <c r="W372" s="201"/>
      <c r="X372" s="201"/>
      <c r="Y372" s="201"/>
      <c r="Z372" s="201"/>
      <c r="AA372" s="201"/>
      <c r="AB372" s="201"/>
      <c r="AC372" s="201"/>
      <c r="AD372" s="149"/>
      <c r="AT372" s="150" t="s">
        <v>162</v>
      </c>
      <c r="AU372" s="150" t="s">
        <v>95</v>
      </c>
      <c r="AV372" s="10" t="s">
        <v>95</v>
      </c>
      <c r="AW372" s="10" t="s">
        <v>7</v>
      </c>
      <c r="AX372" s="10" t="s">
        <v>79</v>
      </c>
      <c r="AY372" s="150" t="s">
        <v>153</v>
      </c>
    </row>
    <row r="373" spans="2:65" s="11" customFormat="1" ht="22.5" customHeight="1">
      <c r="B373" s="151"/>
      <c r="C373" s="202"/>
      <c r="D373" s="202"/>
      <c r="E373" s="191" t="s">
        <v>5</v>
      </c>
      <c r="F373" s="660" t="s">
        <v>163</v>
      </c>
      <c r="G373" s="661"/>
      <c r="H373" s="661"/>
      <c r="I373" s="661"/>
      <c r="J373" s="202"/>
      <c r="K373" s="152">
        <v>158.86000000000001</v>
      </c>
      <c r="L373" s="202"/>
      <c r="M373" s="202"/>
      <c r="N373" s="202"/>
      <c r="O373" s="202"/>
      <c r="P373" s="202"/>
      <c r="Q373" s="202"/>
      <c r="R373" s="153"/>
      <c r="T373" s="154"/>
      <c r="U373" s="202"/>
      <c r="V373" s="202"/>
      <c r="W373" s="202"/>
      <c r="X373" s="202"/>
      <c r="Y373" s="202"/>
      <c r="Z373" s="202"/>
      <c r="AA373" s="202"/>
      <c r="AB373" s="202"/>
      <c r="AC373" s="202"/>
      <c r="AD373" s="155"/>
      <c r="AT373" s="156" t="s">
        <v>162</v>
      </c>
      <c r="AU373" s="156" t="s">
        <v>95</v>
      </c>
      <c r="AV373" s="11" t="s">
        <v>159</v>
      </c>
      <c r="AW373" s="11" t="s">
        <v>7</v>
      </c>
      <c r="AX373" s="11" t="s">
        <v>84</v>
      </c>
      <c r="AY373" s="156" t="s">
        <v>153</v>
      </c>
    </row>
    <row r="374" spans="2:65" s="1" customFormat="1" ht="22.5" customHeight="1">
      <c r="B374" s="134"/>
      <c r="C374" s="163" t="s">
        <v>451</v>
      </c>
      <c r="D374" s="163" t="s">
        <v>419</v>
      </c>
      <c r="E374" s="164" t="s">
        <v>452</v>
      </c>
      <c r="F374" s="696" t="s">
        <v>453</v>
      </c>
      <c r="G374" s="696"/>
      <c r="H374" s="696"/>
      <c r="I374" s="696"/>
      <c r="J374" s="165" t="s">
        <v>204</v>
      </c>
      <c r="K374" s="166">
        <v>174.74600000000001</v>
      </c>
      <c r="L374" s="167"/>
      <c r="M374" s="697"/>
      <c r="N374" s="697"/>
      <c r="O374" s="698"/>
      <c r="P374" s="655">
        <f>ROUND(V374*K374,2)</f>
        <v>0</v>
      </c>
      <c r="Q374" s="655"/>
      <c r="R374" s="139"/>
      <c r="T374" s="140" t="s">
        <v>5</v>
      </c>
      <c r="U374" s="42" t="s">
        <v>42</v>
      </c>
      <c r="V374" s="210">
        <f>L374+M374</f>
        <v>0</v>
      </c>
      <c r="W374" s="210">
        <f>ROUND(L374*K374,2)</f>
        <v>0</v>
      </c>
      <c r="X374" s="210">
        <f>ROUND(M374*K374,2)</f>
        <v>0</v>
      </c>
      <c r="Y374" s="141">
        <v>0</v>
      </c>
      <c r="Z374" s="141">
        <f>Y374*K374</f>
        <v>0</v>
      </c>
      <c r="AA374" s="141">
        <v>4.7999999999999996E-3</v>
      </c>
      <c r="AB374" s="141">
        <f>AA374*K374</f>
        <v>0.83878079999999999</v>
      </c>
      <c r="AC374" s="141">
        <v>0</v>
      </c>
      <c r="AD374" s="142">
        <f>AC374*K374</f>
        <v>0</v>
      </c>
      <c r="AR374" s="20" t="s">
        <v>154</v>
      </c>
      <c r="AT374" s="20" t="s">
        <v>419</v>
      </c>
      <c r="AU374" s="20" t="s">
        <v>95</v>
      </c>
      <c r="AY374" s="20" t="s">
        <v>153</v>
      </c>
      <c r="BE374" s="143">
        <f>IF(U374="základní",P374,0)</f>
        <v>0</v>
      </c>
      <c r="BF374" s="143">
        <f>IF(U374="snížená",P374,0)</f>
        <v>0</v>
      </c>
      <c r="BG374" s="143">
        <f>IF(U374="zákl. přenesená",P374,0)</f>
        <v>0</v>
      </c>
      <c r="BH374" s="143">
        <f>IF(U374="sníž. přenesená",P374,0)</f>
        <v>0</v>
      </c>
      <c r="BI374" s="143">
        <f>IF(U374="nulová",P374,0)</f>
        <v>0</v>
      </c>
      <c r="BJ374" s="20" t="s">
        <v>84</v>
      </c>
      <c r="BK374" s="143">
        <f>ROUND(V374*K374,2)</f>
        <v>0</v>
      </c>
      <c r="BL374" s="20" t="s">
        <v>159</v>
      </c>
      <c r="BM374" s="20" t="s">
        <v>454</v>
      </c>
    </row>
    <row r="375" spans="2:65" s="10" customFormat="1" ht="22.5" customHeight="1">
      <c r="B375" s="144"/>
      <c r="C375" s="201"/>
      <c r="D375" s="201"/>
      <c r="E375" s="145" t="s">
        <v>5</v>
      </c>
      <c r="F375" s="662" t="s">
        <v>455</v>
      </c>
      <c r="G375" s="663"/>
      <c r="H375" s="663"/>
      <c r="I375" s="663"/>
      <c r="J375" s="201"/>
      <c r="K375" s="146">
        <v>174.74600000000001</v>
      </c>
      <c r="L375" s="201"/>
      <c r="M375" s="201"/>
      <c r="N375" s="201"/>
      <c r="O375" s="201"/>
      <c r="P375" s="201"/>
      <c r="Q375" s="201"/>
      <c r="R375" s="147"/>
      <c r="T375" s="148"/>
      <c r="U375" s="201"/>
      <c r="V375" s="201"/>
      <c r="W375" s="201"/>
      <c r="X375" s="201"/>
      <c r="Y375" s="201"/>
      <c r="Z375" s="201"/>
      <c r="AA375" s="201"/>
      <c r="AB375" s="201"/>
      <c r="AC375" s="201"/>
      <c r="AD375" s="149"/>
      <c r="AT375" s="150" t="s">
        <v>162</v>
      </c>
      <c r="AU375" s="150" t="s">
        <v>95</v>
      </c>
      <c r="AV375" s="10" t="s">
        <v>95</v>
      </c>
      <c r="AW375" s="10" t="s">
        <v>7</v>
      </c>
      <c r="AX375" s="10" t="s">
        <v>79</v>
      </c>
      <c r="AY375" s="150" t="s">
        <v>153</v>
      </c>
    </row>
    <row r="376" spans="2:65" s="11" customFormat="1" ht="22.5" customHeight="1">
      <c r="B376" s="151"/>
      <c r="C376" s="202"/>
      <c r="D376" s="202"/>
      <c r="E376" s="191" t="s">
        <v>5</v>
      </c>
      <c r="F376" s="660" t="s">
        <v>163</v>
      </c>
      <c r="G376" s="661"/>
      <c r="H376" s="661"/>
      <c r="I376" s="661"/>
      <c r="J376" s="202"/>
      <c r="K376" s="152">
        <v>174.74600000000001</v>
      </c>
      <c r="L376" s="202"/>
      <c r="M376" s="202"/>
      <c r="N376" s="202"/>
      <c r="O376" s="202"/>
      <c r="P376" s="202"/>
      <c r="Q376" s="202"/>
      <c r="R376" s="153"/>
      <c r="T376" s="154"/>
      <c r="U376" s="202"/>
      <c r="V376" s="202"/>
      <c r="W376" s="202"/>
      <c r="X376" s="202"/>
      <c r="Y376" s="202"/>
      <c r="Z376" s="202"/>
      <c r="AA376" s="202"/>
      <c r="AB376" s="202"/>
      <c r="AC376" s="202"/>
      <c r="AD376" s="155"/>
      <c r="AT376" s="156" t="s">
        <v>162</v>
      </c>
      <c r="AU376" s="156" t="s">
        <v>95</v>
      </c>
      <c r="AV376" s="11" t="s">
        <v>159</v>
      </c>
      <c r="AW376" s="11" t="s">
        <v>7</v>
      </c>
      <c r="AX376" s="11" t="s">
        <v>84</v>
      </c>
      <c r="AY376" s="156" t="s">
        <v>153</v>
      </c>
    </row>
    <row r="377" spans="2:65" s="1" customFormat="1" ht="31.5" customHeight="1">
      <c r="B377" s="134"/>
      <c r="C377" s="135" t="s">
        <v>456</v>
      </c>
      <c r="D377" s="135" t="s">
        <v>155</v>
      </c>
      <c r="E377" s="136" t="s">
        <v>457</v>
      </c>
      <c r="F377" s="654" t="s">
        <v>458</v>
      </c>
      <c r="G377" s="654"/>
      <c r="H377" s="654"/>
      <c r="I377" s="654"/>
      <c r="J377" s="137" t="s">
        <v>204</v>
      </c>
      <c r="K377" s="138">
        <v>243.11699999999999</v>
      </c>
      <c r="L377" s="203"/>
      <c r="M377" s="655"/>
      <c r="N377" s="655"/>
      <c r="O377" s="655"/>
      <c r="P377" s="655">
        <f>ROUND(V377*K377,2)</f>
        <v>0</v>
      </c>
      <c r="Q377" s="655"/>
      <c r="R377" s="139"/>
      <c r="T377" s="140" t="s">
        <v>5</v>
      </c>
      <c r="U377" s="42" t="s">
        <v>42</v>
      </c>
      <c r="V377" s="210">
        <f>L377+M377</f>
        <v>0</v>
      </c>
      <c r="W377" s="210">
        <f>ROUND(L377*K377,2)</f>
        <v>0</v>
      </c>
      <c r="X377" s="210">
        <f>ROUND(M377*K377,2)</f>
        <v>0</v>
      </c>
      <c r="Y377" s="141">
        <v>8.0000000000000002E-3</v>
      </c>
      <c r="Z377" s="141">
        <f>Y377*K377</f>
        <v>1.944936</v>
      </c>
      <c r="AA377" s="141">
        <v>6.0000000000000002E-5</v>
      </c>
      <c r="AB377" s="141">
        <f>AA377*K377</f>
        <v>1.4587019999999999E-2</v>
      </c>
      <c r="AC377" s="141">
        <v>0</v>
      </c>
      <c r="AD377" s="142">
        <f>AC377*K377</f>
        <v>0</v>
      </c>
      <c r="AR377" s="20" t="s">
        <v>159</v>
      </c>
      <c r="AT377" s="20" t="s">
        <v>155</v>
      </c>
      <c r="AU377" s="20" t="s">
        <v>95</v>
      </c>
      <c r="AY377" s="20" t="s">
        <v>153</v>
      </c>
      <c r="BE377" s="143">
        <f>IF(U377="základní",P377,0)</f>
        <v>0</v>
      </c>
      <c r="BF377" s="143">
        <f>IF(U377="snížená",P377,0)</f>
        <v>0</v>
      </c>
      <c r="BG377" s="143">
        <f>IF(U377="zákl. přenesená",P377,0)</f>
        <v>0</v>
      </c>
      <c r="BH377" s="143">
        <f>IF(U377="sníž. přenesená",P377,0)</f>
        <v>0</v>
      </c>
      <c r="BI377" s="143">
        <f>IF(U377="nulová",P377,0)</f>
        <v>0</v>
      </c>
      <c r="BJ377" s="20" t="s">
        <v>84</v>
      </c>
      <c r="BK377" s="143">
        <f>ROUND(V377*K377,2)</f>
        <v>0</v>
      </c>
      <c r="BL377" s="20" t="s">
        <v>159</v>
      </c>
      <c r="BM377" s="20" t="s">
        <v>459</v>
      </c>
    </row>
    <row r="378" spans="2:65" s="10" customFormat="1" ht="22.5" customHeight="1">
      <c r="B378" s="144"/>
      <c r="C378" s="201"/>
      <c r="D378" s="201"/>
      <c r="E378" s="145" t="s">
        <v>5</v>
      </c>
      <c r="F378" s="662" t="s">
        <v>450</v>
      </c>
      <c r="G378" s="663"/>
      <c r="H378" s="663"/>
      <c r="I378" s="663"/>
      <c r="J378" s="201"/>
      <c r="K378" s="146">
        <v>158.86000000000001</v>
      </c>
      <c r="L378" s="201"/>
      <c r="M378" s="201"/>
      <c r="N378" s="201"/>
      <c r="O378" s="201"/>
      <c r="P378" s="201"/>
      <c r="Q378" s="201"/>
      <c r="R378" s="147"/>
      <c r="T378" s="148"/>
      <c r="U378" s="201"/>
      <c r="V378" s="201"/>
      <c r="W378" s="201"/>
      <c r="X378" s="201"/>
      <c r="Y378" s="201"/>
      <c r="Z378" s="201"/>
      <c r="AA378" s="201"/>
      <c r="AB378" s="201"/>
      <c r="AC378" s="201"/>
      <c r="AD378" s="149"/>
      <c r="AT378" s="150" t="s">
        <v>162</v>
      </c>
      <c r="AU378" s="150" t="s">
        <v>95</v>
      </c>
      <c r="AV378" s="10" t="s">
        <v>95</v>
      </c>
      <c r="AW378" s="10" t="s">
        <v>7</v>
      </c>
      <c r="AX378" s="10" t="s">
        <v>79</v>
      </c>
      <c r="AY378" s="150" t="s">
        <v>153</v>
      </c>
    </row>
    <row r="379" spans="2:65" s="10" customFormat="1" ht="22.5" customHeight="1">
      <c r="B379" s="144"/>
      <c r="C379" s="201"/>
      <c r="D379" s="201"/>
      <c r="E379" s="145" t="s">
        <v>5</v>
      </c>
      <c r="F379" s="658" t="s">
        <v>437</v>
      </c>
      <c r="G379" s="659"/>
      <c r="H379" s="659"/>
      <c r="I379" s="659"/>
      <c r="J379" s="201"/>
      <c r="K379" s="146">
        <v>84.257000000000005</v>
      </c>
      <c r="L379" s="201"/>
      <c r="M379" s="201"/>
      <c r="N379" s="201"/>
      <c r="O379" s="201"/>
      <c r="P379" s="201"/>
      <c r="Q379" s="201"/>
      <c r="R379" s="147"/>
      <c r="T379" s="148"/>
      <c r="U379" s="201"/>
      <c r="V379" s="201"/>
      <c r="W379" s="201"/>
      <c r="X379" s="201"/>
      <c r="Y379" s="201"/>
      <c r="Z379" s="201"/>
      <c r="AA379" s="201"/>
      <c r="AB379" s="201"/>
      <c r="AC379" s="201"/>
      <c r="AD379" s="149"/>
      <c r="AT379" s="150" t="s">
        <v>162</v>
      </c>
      <c r="AU379" s="150" t="s">
        <v>95</v>
      </c>
      <c r="AV379" s="10" t="s">
        <v>95</v>
      </c>
      <c r="AW379" s="10" t="s">
        <v>7</v>
      </c>
      <c r="AX379" s="10" t="s">
        <v>79</v>
      </c>
      <c r="AY379" s="150" t="s">
        <v>153</v>
      </c>
    </row>
    <row r="380" spans="2:65" s="11" customFormat="1" ht="22.5" customHeight="1">
      <c r="B380" s="151"/>
      <c r="C380" s="202"/>
      <c r="D380" s="202"/>
      <c r="E380" s="191" t="s">
        <v>5</v>
      </c>
      <c r="F380" s="660" t="s">
        <v>163</v>
      </c>
      <c r="G380" s="661"/>
      <c r="H380" s="661"/>
      <c r="I380" s="661"/>
      <c r="J380" s="202"/>
      <c r="K380" s="152">
        <v>243.11699999999999</v>
      </c>
      <c r="L380" s="202"/>
      <c r="M380" s="202"/>
      <c r="N380" s="202"/>
      <c r="O380" s="202"/>
      <c r="P380" s="202"/>
      <c r="Q380" s="202"/>
      <c r="R380" s="153"/>
      <c r="T380" s="154"/>
      <c r="U380" s="202"/>
      <c r="V380" s="202"/>
      <c r="W380" s="202"/>
      <c r="X380" s="202"/>
      <c r="Y380" s="202"/>
      <c r="Z380" s="202"/>
      <c r="AA380" s="202"/>
      <c r="AB380" s="202"/>
      <c r="AC380" s="202"/>
      <c r="AD380" s="155"/>
      <c r="AT380" s="156" t="s">
        <v>162</v>
      </c>
      <c r="AU380" s="156" t="s">
        <v>95</v>
      </c>
      <c r="AV380" s="11" t="s">
        <v>159</v>
      </c>
      <c r="AW380" s="11" t="s">
        <v>7</v>
      </c>
      <c r="AX380" s="11" t="s">
        <v>84</v>
      </c>
      <c r="AY380" s="156" t="s">
        <v>153</v>
      </c>
    </row>
    <row r="381" spans="2:65" s="1" customFormat="1" ht="31.5" customHeight="1">
      <c r="B381" s="134"/>
      <c r="C381" s="135" t="s">
        <v>460</v>
      </c>
      <c r="D381" s="135" t="s">
        <v>155</v>
      </c>
      <c r="E381" s="136" t="s">
        <v>461</v>
      </c>
      <c r="F381" s="654" t="s">
        <v>462</v>
      </c>
      <c r="G381" s="654"/>
      <c r="H381" s="654"/>
      <c r="I381" s="654"/>
      <c r="J381" s="137" t="s">
        <v>204</v>
      </c>
      <c r="K381" s="138">
        <v>135.655</v>
      </c>
      <c r="L381" s="203"/>
      <c r="M381" s="655"/>
      <c r="N381" s="655"/>
      <c r="O381" s="655"/>
      <c r="P381" s="655">
        <f>ROUND(V381*K381,2)</f>
        <v>0</v>
      </c>
      <c r="Q381" s="655"/>
      <c r="R381" s="139"/>
      <c r="T381" s="140" t="s">
        <v>5</v>
      </c>
      <c r="U381" s="42" t="s">
        <v>42</v>
      </c>
      <c r="V381" s="210">
        <f>L381+M381</f>
        <v>0</v>
      </c>
      <c r="W381" s="210">
        <f>ROUND(L381*K381,2)</f>
        <v>0</v>
      </c>
      <c r="X381" s="210">
        <f>ROUND(M381*K381,2)</f>
        <v>0</v>
      </c>
      <c r="Y381" s="141">
        <v>0.245</v>
      </c>
      <c r="Z381" s="141">
        <f>Y381*K381</f>
        <v>33.235475000000001</v>
      </c>
      <c r="AA381" s="141">
        <v>2.6800000000000001E-3</v>
      </c>
      <c r="AB381" s="141">
        <f>AA381*K381</f>
        <v>0.36355540000000003</v>
      </c>
      <c r="AC381" s="141">
        <v>0</v>
      </c>
      <c r="AD381" s="142">
        <f>AC381*K381</f>
        <v>0</v>
      </c>
      <c r="AR381" s="20" t="s">
        <v>159</v>
      </c>
      <c r="AT381" s="20" t="s">
        <v>155</v>
      </c>
      <c r="AU381" s="20" t="s">
        <v>95</v>
      </c>
      <c r="AY381" s="20" t="s">
        <v>153</v>
      </c>
      <c r="BE381" s="143">
        <f>IF(U381="základní",P381,0)</f>
        <v>0</v>
      </c>
      <c r="BF381" s="143">
        <f>IF(U381="snížená",P381,0)</f>
        <v>0</v>
      </c>
      <c r="BG381" s="143">
        <f>IF(U381="zákl. přenesená",P381,0)</f>
        <v>0</v>
      </c>
      <c r="BH381" s="143">
        <f>IF(U381="sníž. přenesená",P381,0)</f>
        <v>0</v>
      </c>
      <c r="BI381" s="143">
        <f>IF(U381="nulová",P381,0)</f>
        <v>0</v>
      </c>
      <c r="BJ381" s="20" t="s">
        <v>84</v>
      </c>
      <c r="BK381" s="143">
        <f>ROUND(V381*K381,2)</f>
        <v>0</v>
      </c>
      <c r="BL381" s="20" t="s">
        <v>159</v>
      </c>
      <c r="BM381" s="20" t="s">
        <v>463</v>
      </c>
    </row>
    <row r="382" spans="2:65" s="10" customFormat="1" ht="22.5" customHeight="1">
      <c r="B382" s="144"/>
      <c r="C382" s="201"/>
      <c r="D382" s="201"/>
      <c r="E382" s="145" t="s">
        <v>5</v>
      </c>
      <c r="F382" s="662" t="s">
        <v>450</v>
      </c>
      <c r="G382" s="663"/>
      <c r="H382" s="663"/>
      <c r="I382" s="663"/>
      <c r="J382" s="201"/>
      <c r="K382" s="146">
        <v>158.86000000000001</v>
      </c>
      <c r="L382" s="201"/>
      <c r="M382" s="201"/>
      <c r="N382" s="201"/>
      <c r="O382" s="201"/>
      <c r="P382" s="201"/>
      <c r="Q382" s="201"/>
      <c r="R382" s="147"/>
      <c r="T382" s="148"/>
      <c r="U382" s="201"/>
      <c r="V382" s="201"/>
      <c r="W382" s="201"/>
      <c r="X382" s="201"/>
      <c r="Y382" s="201"/>
      <c r="Z382" s="201"/>
      <c r="AA382" s="201"/>
      <c r="AB382" s="201"/>
      <c r="AC382" s="201"/>
      <c r="AD382" s="149"/>
      <c r="AT382" s="150" t="s">
        <v>162</v>
      </c>
      <c r="AU382" s="150" t="s">
        <v>95</v>
      </c>
      <c r="AV382" s="10" t="s">
        <v>95</v>
      </c>
      <c r="AW382" s="10" t="s">
        <v>7</v>
      </c>
      <c r="AX382" s="10" t="s">
        <v>79</v>
      </c>
      <c r="AY382" s="150" t="s">
        <v>153</v>
      </c>
    </row>
    <row r="383" spans="2:65" s="12" customFormat="1" ht="22.5" customHeight="1">
      <c r="B383" s="157"/>
      <c r="C383" s="204"/>
      <c r="D383" s="204"/>
      <c r="E383" s="158" t="s">
        <v>5</v>
      </c>
      <c r="F383" s="674" t="s">
        <v>464</v>
      </c>
      <c r="G383" s="675"/>
      <c r="H383" s="675"/>
      <c r="I383" s="675"/>
      <c r="J383" s="204"/>
      <c r="K383" s="158" t="s">
        <v>5</v>
      </c>
      <c r="L383" s="204"/>
      <c r="M383" s="204"/>
      <c r="N383" s="204"/>
      <c r="O383" s="204"/>
      <c r="P383" s="204"/>
      <c r="Q383" s="204"/>
      <c r="R383" s="159"/>
      <c r="T383" s="160"/>
      <c r="U383" s="204"/>
      <c r="V383" s="204"/>
      <c r="W383" s="204"/>
      <c r="X383" s="204"/>
      <c r="Y383" s="204"/>
      <c r="Z383" s="204"/>
      <c r="AA383" s="204"/>
      <c r="AB383" s="204"/>
      <c r="AC383" s="204"/>
      <c r="AD383" s="161"/>
      <c r="AT383" s="162" t="s">
        <v>162</v>
      </c>
      <c r="AU383" s="162" t="s">
        <v>95</v>
      </c>
      <c r="AV383" s="12" t="s">
        <v>84</v>
      </c>
      <c r="AW383" s="12" t="s">
        <v>7</v>
      </c>
      <c r="AX383" s="12" t="s">
        <v>79</v>
      </c>
      <c r="AY383" s="162" t="s">
        <v>153</v>
      </c>
    </row>
    <row r="384" spans="2:65" s="10" customFormat="1" ht="22.5" customHeight="1">
      <c r="B384" s="144"/>
      <c r="C384" s="201"/>
      <c r="D384" s="201"/>
      <c r="E384" s="145" t="s">
        <v>5</v>
      </c>
      <c r="F384" s="658" t="s">
        <v>465</v>
      </c>
      <c r="G384" s="659"/>
      <c r="H384" s="659"/>
      <c r="I384" s="659"/>
      <c r="J384" s="201"/>
      <c r="K384" s="146">
        <v>-72.63</v>
      </c>
      <c r="L384" s="201"/>
      <c r="M384" s="201"/>
      <c r="N384" s="201"/>
      <c r="O384" s="201"/>
      <c r="P384" s="201"/>
      <c r="Q384" s="201"/>
      <c r="R384" s="147"/>
      <c r="T384" s="148"/>
      <c r="U384" s="201"/>
      <c r="V384" s="201"/>
      <c r="W384" s="201"/>
      <c r="X384" s="201"/>
      <c r="Y384" s="201"/>
      <c r="Z384" s="201"/>
      <c r="AA384" s="201"/>
      <c r="AB384" s="201"/>
      <c r="AC384" s="201"/>
      <c r="AD384" s="149"/>
      <c r="AT384" s="150" t="s">
        <v>162</v>
      </c>
      <c r="AU384" s="150" t="s">
        <v>95</v>
      </c>
      <c r="AV384" s="10" t="s">
        <v>95</v>
      </c>
      <c r="AW384" s="10" t="s">
        <v>7</v>
      </c>
      <c r="AX384" s="10" t="s">
        <v>79</v>
      </c>
      <c r="AY384" s="150" t="s">
        <v>153</v>
      </c>
    </row>
    <row r="385" spans="2:65" s="12" customFormat="1" ht="22.5" customHeight="1">
      <c r="B385" s="157"/>
      <c r="C385" s="204"/>
      <c r="D385" s="204"/>
      <c r="E385" s="158" t="s">
        <v>5</v>
      </c>
      <c r="F385" s="674" t="s">
        <v>466</v>
      </c>
      <c r="G385" s="675"/>
      <c r="H385" s="675"/>
      <c r="I385" s="675"/>
      <c r="J385" s="204"/>
      <c r="K385" s="158" t="s">
        <v>5</v>
      </c>
      <c r="L385" s="204"/>
      <c r="M385" s="204"/>
      <c r="N385" s="204"/>
      <c r="O385" s="204"/>
      <c r="P385" s="204"/>
      <c r="Q385" s="204"/>
      <c r="R385" s="159"/>
      <c r="T385" s="160"/>
      <c r="U385" s="204"/>
      <c r="V385" s="204"/>
      <c r="W385" s="204"/>
      <c r="X385" s="204"/>
      <c r="Y385" s="204"/>
      <c r="Z385" s="204"/>
      <c r="AA385" s="204"/>
      <c r="AB385" s="204"/>
      <c r="AC385" s="204"/>
      <c r="AD385" s="161"/>
      <c r="AT385" s="162" t="s">
        <v>162</v>
      </c>
      <c r="AU385" s="162" t="s">
        <v>95</v>
      </c>
      <c r="AV385" s="12" t="s">
        <v>84</v>
      </c>
      <c r="AW385" s="12" t="s">
        <v>7</v>
      </c>
      <c r="AX385" s="12" t="s">
        <v>79</v>
      </c>
      <c r="AY385" s="162" t="s">
        <v>153</v>
      </c>
    </row>
    <row r="386" spans="2:65" s="10" customFormat="1" ht="22.5" customHeight="1">
      <c r="B386" s="144"/>
      <c r="C386" s="201"/>
      <c r="D386" s="201"/>
      <c r="E386" s="145" t="s">
        <v>5</v>
      </c>
      <c r="F386" s="658" t="s">
        <v>467</v>
      </c>
      <c r="G386" s="659"/>
      <c r="H386" s="659"/>
      <c r="I386" s="659"/>
      <c r="J386" s="201"/>
      <c r="K386" s="146">
        <v>49.424999999999997</v>
      </c>
      <c r="L386" s="201"/>
      <c r="M386" s="201"/>
      <c r="N386" s="201"/>
      <c r="O386" s="201"/>
      <c r="P386" s="201"/>
      <c r="Q386" s="201"/>
      <c r="R386" s="147"/>
      <c r="T386" s="148"/>
      <c r="U386" s="201"/>
      <c r="V386" s="201"/>
      <c r="W386" s="201"/>
      <c r="X386" s="201"/>
      <c r="Y386" s="201"/>
      <c r="Z386" s="201"/>
      <c r="AA386" s="201"/>
      <c r="AB386" s="201"/>
      <c r="AC386" s="201"/>
      <c r="AD386" s="149"/>
      <c r="AT386" s="150" t="s">
        <v>162</v>
      </c>
      <c r="AU386" s="150" t="s">
        <v>95</v>
      </c>
      <c r="AV386" s="10" t="s">
        <v>95</v>
      </c>
      <c r="AW386" s="10" t="s">
        <v>7</v>
      </c>
      <c r="AX386" s="10" t="s">
        <v>79</v>
      </c>
      <c r="AY386" s="150" t="s">
        <v>153</v>
      </c>
    </row>
    <row r="387" spans="2:65" s="11" customFormat="1" ht="22.5" customHeight="1">
      <c r="B387" s="151"/>
      <c r="C387" s="202"/>
      <c r="D387" s="202"/>
      <c r="E387" s="191" t="s">
        <v>5</v>
      </c>
      <c r="F387" s="660" t="s">
        <v>163</v>
      </c>
      <c r="G387" s="661"/>
      <c r="H387" s="661"/>
      <c r="I387" s="661"/>
      <c r="J387" s="202"/>
      <c r="K387" s="152">
        <v>135.655</v>
      </c>
      <c r="L387" s="202"/>
      <c r="M387" s="202"/>
      <c r="N387" s="202"/>
      <c r="O387" s="202"/>
      <c r="P387" s="202"/>
      <c r="Q387" s="202"/>
      <c r="R387" s="153"/>
      <c r="T387" s="154"/>
      <c r="U387" s="202"/>
      <c r="V387" s="202"/>
      <c r="W387" s="202"/>
      <c r="X387" s="202"/>
      <c r="Y387" s="202"/>
      <c r="Z387" s="202"/>
      <c r="AA387" s="202"/>
      <c r="AB387" s="202"/>
      <c r="AC387" s="202"/>
      <c r="AD387" s="155"/>
      <c r="AT387" s="156" t="s">
        <v>162</v>
      </c>
      <c r="AU387" s="156" t="s">
        <v>95</v>
      </c>
      <c r="AV387" s="11" t="s">
        <v>159</v>
      </c>
      <c r="AW387" s="11" t="s">
        <v>7</v>
      </c>
      <c r="AX387" s="11" t="s">
        <v>84</v>
      </c>
      <c r="AY387" s="156" t="s">
        <v>153</v>
      </c>
    </row>
    <row r="388" spans="2:65" s="1" customFormat="1" ht="44.25" customHeight="1">
      <c r="B388" s="134"/>
      <c r="C388" s="135" t="s">
        <v>468</v>
      </c>
      <c r="D388" s="135" t="s">
        <v>155</v>
      </c>
      <c r="E388" s="136" t="s">
        <v>469</v>
      </c>
      <c r="F388" s="654" t="s">
        <v>470</v>
      </c>
      <c r="G388" s="654"/>
      <c r="H388" s="654"/>
      <c r="I388" s="654"/>
      <c r="J388" s="137" t="s">
        <v>158</v>
      </c>
      <c r="K388" s="138">
        <v>8.2859999999999996</v>
      </c>
      <c r="L388" s="203"/>
      <c r="M388" s="655"/>
      <c r="N388" s="655"/>
      <c r="O388" s="655"/>
      <c r="P388" s="655">
        <f>ROUND(V388*K388,2)</f>
        <v>0</v>
      </c>
      <c r="Q388" s="655"/>
      <c r="R388" s="139"/>
      <c r="T388" s="140" t="s">
        <v>5</v>
      </c>
      <c r="U388" s="42" t="s">
        <v>42</v>
      </c>
      <c r="V388" s="210">
        <f>L388+M388</f>
        <v>0</v>
      </c>
      <c r="W388" s="210">
        <f>ROUND(L388*K388,2)</f>
        <v>0</v>
      </c>
      <c r="X388" s="210">
        <f>ROUND(M388*K388,2)</f>
        <v>0</v>
      </c>
      <c r="Y388" s="141">
        <v>3.2130000000000001</v>
      </c>
      <c r="Z388" s="141">
        <f>Y388*K388</f>
        <v>26.622917999999999</v>
      </c>
      <c r="AA388" s="141">
        <v>2.45329</v>
      </c>
      <c r="AB388" s="141">
        <f>AA388*K388</f>
        <v>20.327960939999997</v>
      </c>
      <c r="AC388" s="141">
        <v>0</v>
      </c>
      <c r="AD388" s="142">
        <f>AC388*K388</f>
        <v>0</v>
      </c>
      <c r="AR388" s="20" t="s">
        <v>159</v>
      </c>
      <c r="AT388" s="20" t="s">
        <v>155</v>
      </c>
      <c r="AU388" s="20" t="s">
        <v>95</v>
      </c>
      <c r="AY388" s="20" t="s">
        <v>153</v>
      </c>
      <c r="BE388" s="143">
        <f>IF(U388="základní",P388,0)</f>
        <v>0</v>
      </c>
      <c r="BF388" s="143">
        <f>IF(U388="snížená",P388,0)</f>
        <v>0</v>
      </c>
      <c r="BG388" s="143">
        <f>IF(U388="zákl. přenesená",P388,0)</f>
        <v>0</v>
      </c>
      <c r="BH388" s="143">
        <f>IF(U388="sníž. přenesená",P388,0)</f>
        <v>0</v>
      </c>
      <c r="BI388" s="143">
        <f>IF(U388="nulová",P388,0)</f>
        <v>0</v>
      </c>
      <c r="BJ388" s="20" t="s">
        <v>84</v>
      </c>
      <c r="BK388" s="143">
        <f>ROUND(V388*K388,2)</f>
        <v>0</v>
      </c>
      <c r="BL388" s="20" t="s">
        <v>159</v>
      </c>
      <c r="BM388" s="20" t="s">
        <v>471</v>
      </c>
    </row>
    <row r="389" spans="2:65" s="10" customFormat="1" ht="22.5" customHeight="1">
      <c r="B389" s="144"/>
      <c r="C389" s="201"/>
      <c r="D389" s="201"/>
      <c r="E389" s="145" t="s">
        <v>5</v>
      </c>
      <c r="F389" s="662" t="s">
        <v>472</v>
      </c>
      <c r="G389" s="663"/>
      <c r="H389" s="663"/>
      <c r="I389" s="663"/>
      <c r="J389" s="201"/>
      <c r="K389" s="146">
        <v>8.2859999999999996</v>
      </c>
      <c r="L389" s="201"/>
      <c r="M389" s="201"/>
      <c r="N389" s="201"/>
      <c r="O389" s="201"/>
      <c r="P389" s="201"/>
      <c r="Q389" s="201"/>
      <c r="R389" s="147"/>
      <c r="T389" s="148"/>
      <c r="U389" s="201"/>
      <c r="V389" s="201"/>
      <c r="W389" s="201"/>
      <c r="X389" s="201"/>
      <c r="Y389" s="201"/>
      <c r="Z389" s="201"/>
      <c r="AA389" s="201"/>
      <c r="AB389" s="201"/>
      <c r="AC389" s="201"/>
      <c r="AD389" s="149"/>
      <c r="AT389" s="150" t="s">
        <v>162</v>
      </c>
      <c r="AU389" s="150" t="s">
        <v>95</v>
      </c>
      <c r="AV389" s="10" t="s">
        <v>95</v>
      </c>
      <c r="AW389" s="10" t="s">
        <v>7</v>
      </c>
      <c r="AX389" s="10" t="s">
        <v>79</v>
      </c>
      <c r="AY389" s="150" t="s">
        <v>153</v>
      </c>
    </row>
    <row r="390" spans="2:65" s="11" customFormat="1" ht="22.5" customHeight="1">
      <c r="B390" s="151"/>
      <c r="C390" s="202"/>
      <c r="D390" s="202"/>
      <c r="E390" s="191" t="s">
        <v>5</v>
      </c>
      <c r="F390" s="660" t="s">
        <v>163</v>
      </c>
      <c r="G390" s="661"/>
      <c r="H390" s="661"/>
      <c r="I390" s="661"/>
      <c r="J390" s="202"/>
      <c r="K390" s="152">
        <v>8.2859999999999996</v>
      </c>
      <c r="L390" s="202"/>
      <c r="M390" s="202"/>
      <c r="N390" s="202"/>
      <c r="O390" s="202"/>
      <c r="P390" s="202"/>
      <c r="Q390" s="202"/>
      <c r="R390" s="153"/>
      <c r="T390" s="154"/>
      <c r="U390" s="202"/>
      <c r="V390" s="202"/>
      <c r="W390" s="202"/>
      <c r="X390" s="202"/>
      <c r="Y390" s="202"/>
      <c r="Z390" s="202"/>
      <c r="AA390" s="202"/>
      <c r="AB390" s="202"/>
      <c r="AC390" s="202"/>
      <c r="AD390" s="155"/>
      <c r="AT390" s="156" t="s">
        <v>162</v>
      </c>
      <c r="AU390" s="156" t="s">
        <v>95</v>
      </c>
      <c r="AV390" s="11" t="s">
        <v>159</v>
      </c>
      <c r="AW390" s="11" t="s">
        <v>7</v>
      </c>
      <c r="AX390" s="11" t="s">
        <v>84</v>
      </c>
      <c r="AY390" s="156" t="s">
        <v>153</v>
      </c>
    </row>
    <row r="391" spans="2:65" s="1" customFormat="1" ht="31.5" customHeight="1">
      <c r="B391" s="134"/>
      <c r="C391" s="135" t="s">
        <v>473</v>
      </c>
      <c r="D391" s="135" t="s">
        <v>155</v>
      </c>
      <c r="E391" s="136" t="s">
        <v>474</v>
      </c>
      <c r="F391" s="654" t="s">
        <v>475</v>
      </c>
      <c r="G391" s="654"/>
      <c r="H391" s="654"/>
      <c r="I391" s="654"/>
      <c r="J391" s="137" t="s">
        <v>204</v>
      </c>
      <c r="K391" s="138">
        <v>13</v>
      </c>
      <c r="L391" s="203"/>
      <c r="M391" s="655"/>
      <c r="N391" s="655"/>
      <c r="O391" s="655"/>
      <c r="P391" s="655">
        <f>ROUND(V391*K391,2)</f>
        <v>0</v>
      </c>
      <c r="Q391" s="655"/>
      <c r="R391" s="139"/>
      <c r="T391" s="140" t="s">
        <v>5</v>
      </c>
      <c r="U391" s="42" t="s">
        <v>42</v>
      </c>
      <c r="V391" s="210">
        <f>L391+M391</f>
        <v>0</v>
      </c>
      <c r="W391" s="210">
        <f>ROUND(L391*K391,2)</f>
        <v>0</v>
      </c>
      <c r="X391" s="210">
        <f>ROUND(M391*K391,2)</f>
        <v>0</v>
      </c>
      <c r="Y391" s="141">
        <v>0.52400000000000002</v>
      </c>
      <c r="Z391" s="141">
        <f>Y391*K391</f>
        <v>6.8120000000000003</v>
      </c>
      <c r="AA391" s="141">
        <v>0.34562999999999999</v>
      </c>
      <c r="AB391" s="141">
        <f>AA391*K391</f>
        <v>4.4931900000000002</v>
      </c>
      <c r="AC391" s="141">
        <v>0</v>
      </c>
      <c r="AD391" s="142">
        <f>AC391*K391</f>
        <v>0</v>
      </c>
      <c r="AR391" s="20" t="s">
        <v>159</v>
      </c>
      <c r="AT391" s="20" t="s">
        <v>155</v>
      </c>
      <c r="AU391" s="20" t="s">
        <v>95</v>
      </c>
      <c r="AY391" s="20" t="s">
        <v>153</v>
      </c>
      <c r="BE391" s="143">
        <f>IF(U391="základní",P391,0)</f>
        <v>0</v>
      </c>
      <c r="BF391" s="143">
        <f>IF(U391="snížená",P391,0)</f>
        <v>0</v>
      </c>
      <c r="BG391" s="143">
        <f>IF(U391="zákl. přenesená",P391,0)</f>
        <v>0</v>
      </c>
      <c r="BH391" s="143">
        <f>IF(U391="sníž. přenesená",P391,0)</f>
        <v>0</v>
      </c>
      <c r="BI391" s="143">
        <f>IF(U391="nulová",P391,0)</f>
        <v>0</v>
      </c>
      <c r="BJ391" s="20" t="s">
        <v>84</v>
      </c>
      <c r="BK391" s="143">
        <f>ROUND(V391*K391,2)</f>
        <v>0</v>
      </c>
      <c r="BL391" s="20" t="s">
        <v>159</v>
      </c>
      <c r="BM391" s="20" t="s">
        <v>476</v>
      </c>
    </row>
    <row r="392" spans="2:65" s="10" customFormat="1" ht="22.5" customHeight="1">
      <c r="B392" s="144"/>
      <c r="C392" s="201"/>
      <c r="D392" s="201"/>
      <c r="E392" s="145" t="s">
        <v>5</v>
      </c>
      <c r="F392" s="662" t="s">
        <v>477</v>
      </c>
      <c r="G392" s="663"/>
      <c r="H392" s="663"/>
      <c r="I392" s="663"/>
      <c r="J392" s="201"/>
      <c r="K392" s="146">
        <v>13</v>
      </c>
      <c r="L392" s="201"/>
      <c r="M392" s="201"/>
      <c r="N392" s="201"/>
      <c r="O392" s="201"/>
      <c r="P392" s="201"/>
      <c r="Q392" s="201"/>
      <c r="R392" s="147"/>
      <c r="T392" s="148"/>
      <c r="U392" s="201"/>
      <c r="V392" s="201"/>
      <c r="W392" s="201"/>
      <c r="X392" s="201"/>
      <c r="Y392" s="201"/>
      <c r="Z392" s="201"/>
      <c r="AA392" s="201"/>
      <c r="AB392" s="201"/>
      <c r="AC392" s="201"/>
      <c r="AD392" s="149"/>
      <c r="AT392" s="150" t="s">
        <v>162</v>
      </c>
      <c r="AU392" s="150" t="s">
        <v>95</v>
      </c>
      <c r="AV392" s="10" t="s">
        <v>95</v>
      </c>
      <c r="AW392" s="10" t="s">
        <v>7</v>
      </c>
      <c r="AX392" s="10" t="s">
        <v>79</v>
      </c>
      <c r="AY392" s="150" t="s">
        <v>153</v>
      </c>
    </row>
    <row r="393" spans="2:65" s="11" customFormat="1" ht="22.5" customHeight="1">
      <c r="B393" s="151"/>
      <c r="C393" s="202"/>
      <c r="D393" s="202"/>
      <c r="E393" s="191" t="s">
        <v>5</v>
      </c>
      <c r="F393" s="660" t="s">
        <v>163</v>
      </c>
      <c r="G393" s="661"/>
      <c r="H393" s="661"/>
      <c r="I393" s="661"/>
      <c r="J393" s="202"/>
      <c r="K393" s="152">
        <v>13</v>
      </c>
      <c r="L393" s="202"/>
      <c r="M393" s="202"/>
      <c r="N393" s="202"/>
      <c r="O393" s="202"/>
      <c r="P393" s="202"/>
      <c r="Q393" s="202"/>
      <c r="R393" s="153"/>
      <c r="T393" s="154"/>
      <c r="U393" s="202"/>
      <c r="V393" s="202"/>
      <c r="W393" s="202"/>
      <c r="X393" s="202"/>
      <c r="Y393" s="202"/>
      <c r="Z393" s="202"/>
      <c r="AA393" s="202"/>
      <c r="AB393" s="202"/>
      <c r="AC393" s="202"/>
      <c r="AD393" s="155"/>
      <c r="AT393" s="156" t="s">
        <v>162</v>
      </c>
      <c r="AU393" s="156" t="s">
        <v>95</v>
      </c>
      <c r="AV393" s="11" t="s">
        <v>159</v>
      </c>
      <c r="AW393" s="11" t="s">
        <v>7</v>
      </c>
      <c r="AX393" s="11" t="s">
        <v>84</v>
      </c>
      <c r="AY393" s="156" t="s">
        <v>153</v>
      </c>
    </row>
    <row r="394" spans="2:65" s="1" customFormat="1" ht="31.5" customHeight="1">
      <c r="B394" s="134"/>
      <c r="C394" s="135" t="s">
        <v>478</v>
      </c>
      <c r="D394" s="135" t="s">
        <v>155</v>
      </c>
      <c r="E394" s="136" t="s">
        <v>479</v>
      </c>
      <c r="F394" s="654" t="s">
        <v>480</v>
      </c>
      <c r="G394" s="654"/>
      <c r="H394" s="654"/>
      <c r="I394" s="654"/>
      <c r="J394" s="137" t="s">
        <v>204</v>
      </c>
      <c r="K394" s="138">
        <v>20.2</v>
      </c>
      <c r="L394" s="203"/>
      <c r="M394" s="655"/>
      <c r="N394" s="655"/>
      <c r="O394" s="655"/>
      <c r="P394" s="655">
        <f>ROUND(V394*K394,2)</f>
        <v>0</v>
      </c>
      <c r="Q394" s="655"/>
      <c r="R394" s="139"/>
      <c r="T394" s="140" t="s">
        <v>5</v>
      </c>
      <c r="U394" s="42" t="s">
        <v>42</v>
      </c>
      <c r="V394" s="210">
        <f>L394+M394</f>
        <v>0</v>
      </c>
      <c r="W394" s="210">
        <f>ROUND(L394*K394,2)</f>
        <v>0</v>
      </c>
      <c r="X394" s="210">
        <f>ROUND(M394*K394,2)</f>
        <v>0</v>
      </c>
      <c r="Y394" s="141">
        <v>0.52400000000000002</v>
      </c>
      <c r="Z394" s="141">
        <f>Y394*K394</f>
        <v>10.5848</v>
      </c>
      <c r="AA394" s="141">
        <v>0.34562999999999999</v>
      </c>
      <c r="AB394" s="141">
        <f>AA394*K394</f>
        <v>6.9817259999999992</v>
      </c>
      <c r="AC394" s="141">
        <v>0</v>
      </c>
      <c r="AD394" s="142">
        <f>AC394*K394</f>
        <v>0</v>
      </c>
      <c r="AR394" s="20" t="s">
        <v>159</v>
      </c>
      <c r="AT394" s="20" t="s">
        <v>155</v>
      </c>
      <c r="AU394" s="20" t="s">
        <v>95</v>
      </c>
      <c r="AY394" s="20" t="s">
        <v>153</v>
      </c>
      <c r="BE394" s="143">
        <f>IF(U394="základní",P394,0)</f>
        <v>0</v>
      </c>
      <c r="BF394" s="143">
        <f>IF(U394="snížená",P394,0)</f>
        <v>0</v>
      </c>
      <c r="BG394" s="143">
        <f>IF(U394="zákl. přenesená",P394,0)</f>
        <v>0</v>
      </c>
      <c r="BH394" s="143">
        <f>IF(U394="sníž. přenesená",P394,0)</f>
        <v>0</v>
      </c>
      <c r="BI394" s="143">
        <f>IF(U394="nulová",P394,0)</f>
        <v>0</v>
      </c>
      <c r="BJ394" s="20" t="s">
        <v>84</v>
      </c>
      <c r="BK394" s="143">
        <f>ROUND(V394*K394,2)</f>
        <v>0</v>
      </c>
      <c r="BL394" s="20" t="s">
        <v>159</v>
      </c>
      <c r="BM394" s="20" t="s">
        <v>481</v>
      </c>
    </row>
    <row r="395" spans="2:65" s="10" customFormat="1" ht="22.5" customHeight="1">
      <c r="B395" s="144"/>
      <c r="C395" s="201"/>
      <c r="D395" s="201"/>
      <c r="E395" s="145" t="s">
        <v>5</v>
      </c>
      <c r="F395" s="662" t="s">
        <v>482</v>
      </c>
      <c r="G395" s="663"/>
      <c r="H395" s="663"/>
      <c r="I395" s="663"/>
      <c r="J395" s="201"/>
      <c r="K395" s="146">
        <v>20.2</v>
      </c>
      <c r="L395" s="201"/>
      <c r="M395" s="201"/>
      <c r="N395" s="201"/>
      <c r="O395" s="201"/>
      <c r="P395" s="201"/>
      <c r="Q395" s="201"/>
      <c r="R395" s="147"/>
      <c r="T395" s="148"/>
      <c r="U395" s="201"/>
      <c r="V395" s="201"/>
      <c r="W395" s="201"/>
      <c r="X395" s="201"/>
      <c r="Y395" s="201"/>
      <c r="Z395" s="201"/>
      <c r="AA395" s="201"/>
      <c r="AB395" s="201"/>
      <c r="AC395" s="201"/>
      <c r="AD395" s="149"/>
      <c r="AT395" s="150" t="s">
        <v>162</v>
      </c>
      <c r="AU395" s="150" t="s">
        <v>95</v>
      </c>
      <c r="AV395" s="10" t="s">
        <v>95</v>
      </c>
      <c r="AW395" s="10" t="s">
        <v>7</v>
      </c>
      <c r="AX395" s="10" t="s">
        <v>79</v>
      </c>
      <c r="AY395" s="150" t="s">
        <v>153</v>
      </c>
    </row>
    <row r="396" spans="2:65" s="11" customFormat="1" ht="22.5" customHeight="1">
      <c r="B396" s="151"/>
      <c r="C396" s="202"/>
      <c r="D396" s="202"/>
      <c r="E396" s="191" t="s">
        <v>5</v>
      </c>
      <c r="F396" s="660" t="s">
        <v>163</v>
      </c>
      <c r="G396" s="661"/>
      <c r="H396" s="661"/>
      <c r="I396" s="661"/>
      <c r="J396" s="202"/>
      <c r="K396" s="152">
        <v>20.2</v>
      </c>
      <c r="L396" s="202"/>
      <c r="M396" s="202"/>
      <c r="N396" s="202"/>
      <c r="O396" s="202"/>
      <c r="P396" s="202"/>
      <c r="Q396" s="202"/>
      <c r="R396" s="153"/>
      <c r="T396" s="154"/>
      <c r="U396" s="202"/>
      <c r="V396" s="202"/>
      <c r="W396" s="202"/>
      <c r="X396" s="202"/>
      <c r="Y396" s="202"/>
      <c r="Z396" s="202"/>
      <c r="AA396" s="202"/>
      <c r="AB396" s="202"/>
      <c r="AC396" s="202"/>
      <c r="AD396" s="155"/>
      <c r="AT396" s="156" t="s">
        <v>162</v>
      </c>
      <c r="AU396" s="156" t="s">
        <v>95</v>
      </c>
      <c r="AV396" s="11" t="s">
        <v>159</v>
      </c>
      <c r="AW396" s="11" t="s">
        <v>7</v>
      </c>
      <c r="AX396" s="11" t="s">
        <v>84</v>
      </c>
      <c r="AY396" s="156" t="s">
        <v>153</v>
      </c>
    </row>
    <row r="397" spans="2:65" s="1" customFormat="1" ht="31.5" customHeight="1">
      <c r="B397" s="134"/>
      <c r="C397" s="135" t="s">
        <v>483</v>
      </c>
      <c r="D397" s="135" t="s">
        <v>155</v>
      </c>
      <c r="E397" s="136" t="s">
        <v>484</v>
      </c>
      <c r="F397" s="654" t="s">
        <v>485</v>
      </c>
      <c r="G397" s="654"/>
      <c r="H397" s="654"/>
      <c r="I397" s="654"/>
      <c r="J397" s="137" t="s">
        <v>486</v>
      </c>
      <c r="K397" s="138">
        <v>1</v>
      </c>
      <c r="L397" s="203"/>
      <c r="M397" s="655"/>
      <c r="N397" s="655"/>
      <c r="O397" s="655"/>
      <c r="P397" s="655">
        <f>ROUND(V397*K397,2)</f>
        <v>0</v>
      </c>
      <c r="Q397" s="655"/>
      <c r="R397" s="139"/>
      <c r="T397" s="140" t="s">
        <v>5</v>
      </c>
      <c r="U397" s="42" t="s">
        <v>42</v>
      </c>
      <c r="V397" s="210">
        <f>L397+M397</f>
        <v>0</v>
      </c>
      <c r="W397" s="210">
        <f>ROUND(L397*K397,2)</f>
        <v>0</v>
      </c>
      <c r="X397" s="210">
        <f>ROUND(M397*K397,2)</f>
        <v>0</v>
      </c>
      <c r="Y397" s="141">
        <v>0.754</v>
      </c>
      <c r="Z397" s="141">
        <f>Y397*K397</f>
        <v>0.754</v>
      </c>
      <c r="AA397" s="141">
        <v>1.6979999999999999E-2</v>
      </c>
      <c r="AB397" s="141">
        <f>AA397*K397</f>
        <v>1.6979999999999999E-2</v>
      </c>
      <c r="AC397" s="141">
        <v>0</v>
      </c>
      <c r="AD397" s="142">
        <f>AC397*K397</f>
        <v>0</v>
      </c>
      <c r="AR397" s="20" t="s">
        <v>159</v>
      </c>
      <c r="AT397" s="20" t="s">
        <v>155</v>
      </c>
      <c r="AU397" s="20" t="s">
        <v>95</v>
      </c>
      <c r="AY397" s="20" t="s">
        <v>153</v>
      </c>
      <c r="BE397" s="143">
        <f>IF(U397="základní",P397,0)</f>
        <v>0</v>
      </c>
      <c r="BF397" s="143">
        <f>IF(U397="snížená",P397,0)</f>
        <v>0</v>
      </c>
      <c r="BG397" s="143">
        <f>IF(U397="zákl. přenesená",P397,0)</f>
        <v>0</v>
      </c>
      <c r="BH397" s="143">
        <f>IF(U397="sníž. přenesená",P397,0)</f>
        <v>0</v>
      </c>
      <c r="BI397" s="143">
        <f>IF(U397="nulová",P397,0)</f>
        <v>0</v>
      </c>
      <c r="BJ397" s="20" t="s">
        <v>84</v>
      </c>
      <c r="BK397" s="143">
        <f>ROUND(V397*K397,2)</f>
        <v>0</v>
      </c>
      <c r="BL397" s="20" t="s">
        <v>159</v>
      </c>
      <c r="BM397" s="20" t="s">
        <v>487</v>
      </c>
    </row>
    <row r="398" spans="2:65" s="1" customFormat="1" ht="31.5" customHeight="1">
      <c r="B398" s="134"/>
      <c r="C398" s="135" t="s">
        <v>488</v>
      </c>
      <c r="D398" s="135" t="s">
        <v>155</v>
      </c>
      <c r="E398" s="136" t="s">
        <v>489</v>
      </c>
      <c r="F398" s="654" t="s">
        <v>490</v>
      </c>
      <c r="G398" s="654"/>
      <c r="H398" s="654"/>
      <c r="I398" s="654"/>
      <c r="J398" s="137" t="s">
        <v>486</v>
      </c>
      <c r="K398" s="138">
        <v>1</v>
      </c>
      <c r="L398" s="203"/>
      <c r="M398" s="655"/>
      <c r="N398" s="655"/>
      <c r="O398" s="655"/>
      <c r="P398" s="655">
        <f>ROUND(V398*K398,2)</f>
        <v>0</v>
      </c>
      <c r="Q398" s="655"/>
      <c r="R398" s="139"/>
      <c r="T398" s="140" t="s">
        <v>5</v>
      </c>
      <c r="U398" s="42" t="s">
        <v>42</v>
      </c>
      <c r="V398" s="210">
        <f>L398+M398</f>
        <v>0</v>
      </c>
      <c r="W398" s="210">
        <f>ROUND(L398*K398,2)</f>
        <v>0</v>
      </c>
      <c r="X398" s="210">
        <f>ROUND(M398*K398,2)</f>
        <v>0</v>
      </c>
      <c r="Y398" s="141">
        <v>0.754</v>
      </c>
      <c r="Z398" s="141">
        <f>Y398*K398</f>
        <v>0.754</v>
      </c>
      <c r="AA398" s="141">
        <v>1.6979999999999999E-2</v>
      </c>
      <c r="AB398" s="141">
        <f>AA398*K398</f>
        <v>1.6979999999999999E-2</v>
      </c>
      <c r="AC398" s="141">
        <v>0</v>
      </c>
      <c r="AD398" s="142">
        <f>AC398*K398</f>
        <v>0</v>
      </c>
      <c r="AR398" s="20" t="s">
        <v>159</v>
      </c>
      <c r="AT398" s="20" t="s">
        <v>155</v>
      </c>
      <c r="AU398" s="20" t="s">
        <v>95</v>
      </c>
      <c r="AY398" s="20" t="s">
        <v>153</v>
      </c>
      <c r="BE398" s="143">
        <f>IF(U398="základní",P398,0)</f>
        <v>0</v>
      </c>
      <c r="BF398" s="143">
        <f>IF(U398="snížená",P398,0)</f>
        <v>0</v>
      </c>
      <c r="BG398" s="143">
        <f>IF(U398="zákl. přenesená",P398,0)</f>
        <v>0</v>
      </c>
      <c r="BH398" s="143">
        <f>IF(U398="sníž. přenesená",P398,0)</f>
        <v>0</v>
      </c>
      <c r="BI398" s="143">
        <f>IF(U398="nulová",P398,0)</f>
        <v>0</v>
      </c>
      <c r="BJ398" s="20" t="s">
        <v>84</v>
      </c>
      <c r="BK398" s="143">
        <f>ROUND(V398*K398,2)</f>
        <v>0</v>
      </c>
      <c r="BL398" s="20" t="s">
        <v>159</v>
      </c>
      <c r="BM398" s="20" t="s">
        <v>491</v>
      </c>
    </row>
    <row r="399" spans="2:65" s="1" customFormat="1" ht="31.5" customHeight="1">
      <c r="B399" s="134"/>
      <c r="C399" s="135" t="s">
        <v>492</v>
      </c>
      <c r="D399" s="135" t="s">
        <v>155</v>
      </c>
      <c r="E399" s="136" t="s">
        <v>493</v>
      </c>
      <c r="F399" s="654" t="s">
        <v>494</v>
      </c>
      <c r="G399" s="654"/>
      <c r="H399" s="654"/>
      <c r="I399" s="654"/>
      <c r="J399" s="137" t="s">
        <v>486</v>
      </c>
      <c r="K399" s="138">
        <v>1</v>
      </c>
      <c r="L399" s="203"/>
      <c r="M399" s="655"/>
      <c r="N399" s="655"/>
      <c r="O399" s="655"/>
      <c r="P399" s="655">
        <f>ROUND(V399*K399,2)</f>
        <v>0</v>
      </c>
      <c r="Q399" s="655"/>
      <c r="R399" s="139"/>
      <c r="T399" s="140" t="s">
        <v>5</v>
      </c>
      <c r="U399" s="42" t="s">
        <v>42</v>
      </c>
      <c r="V399" s="210">
        <f>L399+M399</f>
        <v>0</v>
      </c>
      <c r="W399" s="210">
        <f>ROUND(L399*K399,2)</f>
        <v>0</v>
      </c>
      <c r="X399" s="210">
        <f>ROUND(M399*K399,2)</f>
        <v>0</v>
      </c>
      <c r="Y399" s="141">
        <v>0.754</v>
      </c>
      <c r="Z399" s="141">
        <f>Y399*K399</f>
        <v>0.754</v>
      </c>
      <c r="AA399" s="141">
        <v>1.6979999999999999E-2</v>
      </c>
      <c r="AB399" s="141">
        <f>AA399*K399</f>
        <v>1.6979999999999999E-2</v>
      </c>
      <c r="AC399" s="141">
        <v>0</v>
      </c>
      <c r="AD399" s="142">
        <f>AC399*K399</f>
        <v>0</v>
      </c>
      <c r="AR399" s="20" t="s">
        <v>159</v>
      </c>
      <c r="AT399" s="20" t="s">
        <v>155</v>
      </c>
      <c r="AU399" s="20" t="s">
        <v>95</v>
      </c>
      <c r="AY399" s="20" t="s">
        <v>153</v>
      </c>
      <c r="BE399" s="143">
        <f>IF(U399="základní",P399,0)</f>
        <v>0</v>
      </c>
      <c r="BF399" s="143">
        <f>IF(U399="snížená",P399,0)</f>
        <v>0</v>
      </c>
      <c r="BG399" s="143">
        <f>IF(U399="zákl. přenesená",P399,0)</f>
        <v>0</v>
      </c>
      <c r="BH399" s="143">
        <f>IF(U399="sníž. přenesená",P399,0)</f>
        <v>0</v>
      </c>
      <c r="BI399" s="143">
        <f>IF(U399="nulová",P399,0)</f>
        <v>0</v>
      </c>
      <c r="BJ399" s="20" t="s">
        <v>84</v>
      </c>
      <c r="BK399" s="143">
        <f>ROUND(V399*K399,2)</f>
        <v>0</v>
      </c>
      <c r="BL399" s="20" t="s">
        <v>159</v>
      </c>
      <c r="BM399" s="20" t="s">
        <v>495</v>
      </c>
    </row>
    <row r="400" spans="2:65" s="1" customFormat="1" ht="31.5" customHeight="1">
      <c r="B400" s="134"/>
      <c r="C400" s="135" t="s">
        <v>496</v>
      </c>
      <c r="D400" s="135" t="s">
        <v>155</v>
      </c>
      <c r="E400" s="136" t="s">
        <v>497</v>
      </c>
      <c r="F400" s="654" t="s">
        <v>498</v>
      </c>
      <c r="G400" s="654"/>
      <c r="H400" s="654"/>
      <c r="I400" s="654"/>
      <c r="J400" s="137" t="s">
        <v>204</v>
      </c>
      <c r="K400" s="138">
        <v>56.12</v>
      </c>
      <c r="L400" s="203"/>
      <c r="M400" s="655"/>
      <c r="N400" s="655"/>
      <c r="O400" s="655"/>
      <c r="P400" s="655">
        <f>ROUND(V400*K400,2)</f>
        <v>0</v>
      </c>
      <c r="Q400" s="655"/>
      <c r="R400" s="139"/>
      <c r="T400" s="140" t="s">
        <v>5</v>
      </c>
      <c r="U400" s="42" t="s">
        <v>42</v>
      </c>
      <c r="V400" s="210">
        <f>L400+M400</f>
        <v>0</v>
      </c>
      <c r="W400" s="210">
        <f>ROUND(L400*K400,2)</f>
        <v>0</v>
      </c>
      <c r="X400" s="210">
        <f>ROUND(M400*K400,2)</f>
        <v>0</v>
      </c>
      <c r="Y400" s="141">
        <v>0</v>
      </c>
      <c r="Z400" s="141">
        <f>Y400*K400</f>
        <v>0</v>
      </c>
      <c r="AA400" s="141">
        <v>0</v>
      </c>
      <c r="AB400" s="141">
        <f>AA400*K400</f>
        <v>0</v>
      </c>
      <c r="AC400" s="141">
        <v>0</v>
      </c>
      <c r="AD400" s="142">
        <f>AC400*K400</f>
        <v>0</v>
      </c>
      <c r="AR400" s="20" t="s">
        <v>159</v>
      </c>
      <c r="AT400" s="20" t="s">
        <v>155</v>
      </c>
      <c r="AU400" s="20" t="s">
        <v>95</v>
      </c>
      <c r="AY400" s="20" t="s">
        <v>153</v>
      </c>
      <c r="BE400" s="143">
        <f>IF(U400="základní",P400,0)</f>
        <v>0</v>
      </c>
      <c r="BF400" s="143">
        <f>IF(U400="snížená",P400,0)</f>
        <v>0</v>
      </c>
      <c r="BG400" s="143">
        <f>IF(U400="zákl. přenesená",P400,0)</f>
        <v>0</v>
      </c>
      <c r="BH400" s="143">
        <f>IF(U400="sníž. přenesená",P400,0)</f>
        <v>0</v>
      </c>
      <c r="BI400" s="143">
        <f>IF(U400="nulová",P400,0)</f>
        <v>0</v>
      </c>
      <c r="BJ400" s="20" t="s">
        <v>84</v>
      </c>
      <c r="BK400" s="143">
        <f>ROUND(V400*K400,2)</f>
        <v>0</v>
      </c>
      <c r="BL400" s="20" t="s">
        <v>159</v>
      </c>
      <c r="BM400" s="20" t="s">
        <v>499</v>
      </c>
    </row>
    <row r="401" spans="2:65" s="10" customFormat="1" ht="22.5" customHeight="1">
      <c r="B401" s="144"/>
      <c r="C401" s="201"/>
      <c r="D401" s="201"/>
      <c r="E401" s="145" t="s">
        <v>5</v>
      </c>
      <c r="F401" s="662" t="s">
        <v>500</v>
      </c>
      <c r="G401" s="663"/>
      <c r="H401" s="663"/>
      <c r="I401" s="663"/>
      <c r="J401" s="201"/>
      <c r="K401" s="146">
        <v>56.12</v>
      </c>
      <c r="L401" s="201"/>
      <c r="M401" s="201"/>
      <c r="N401" s="201"/>
      <c r="O401" s="201"/>
      <c r="P401" s="201"/>
      <c r="Q401" s="201"/>
      <c r="R401" s="147"/>
      <c r="T401" s="148"/>
      <c r="U401" s="201"/>
      <c r="V401" s="201"/>
      <c r="W401" s="201"/>
      <c r="X401" s="201"/>
      <c r="Y401" s="201"/>
      <c r="Z401" s="201"/>
      <c r="AA401" s="201"/>
      <c r="AB401" s="201"/>
      <c r="AC401" s="201"/>
      <c r="AD401" s="149"/>
      <c r="AT401" s="150" t="s">
        <v>162</v>
      </c>
      <c r="AU401" s="150" t="s">
        <v>95</v>
      </c>
      <c r="AV401" s="10" t="s">
        <v>95</v>
      </c>
      <c r="AW401" s="10" t="s">
        <v>7</v>
      </c>
      <c r="AX401" s="10" t="s">
        <v>79</v>
      </c>
      <c r="AY401" s="150" t="s">
        <v>153</v>
      </c>
    </row>
    <row r="402" spans="2:65" s="11" customFormat="1" ht="22.5" customHeight="1">
      <c r="B402" s="151"/>
      <c r="C402" s="202"/>
      <c r="D402" s="202"/>
      <c r="E402" s="191" t="s">
        <v>5</v>
      </c>
      <c r="F402" s="660" t="s">
        <v>163</v>
      </c>
      <c r="G402" s="661"/>
      <c r="H402" s="661"/>
      <c r="I402" s="661"/>
      <c r="J402" s="202"/>
      <c r="K402" s="152">
        <v>56.12</v>
      </c>
      <c r="L402" s="202"/>
      <c r="M402" s="202"/>
      <c r="N402" s="202"/>
      <c r="O402" s="202"/>
      <c r="P402" s="202"/>
      <c r="Q402" s="202"/>
      <c r="R402" s="153"/>
      <c r="T402" s="154"/>
      <c r="U402" s="202"/>
      <c r="V402" s="202"/>
      <c r="W402" s="202"/>
      <c r="X402" s="202"/>
      <c r="Y402" s="202"/>
      <c r="Z402" s="202"/>
      <c r="AA402" s="202"/>
      <c r="AB402" s="202"/>
      <c r="AC402" s="202"/>
      <c r="AD402" s="155"/>
      <c r="AT402" s="156" t="s">
        <v>162</v>
      </c>
      <c r="AU402" s="156" t="s">
        <v>95</v>
      </c>
      <c r="AV402" s="11" t="s">
        <v>159</v>
      </c>
      <c r="AW402" s="11" t="s">
        <v>7</v>
      </c>
      <c r="AX402" s="11" t="s">
        <v>84</v>
      </c>
      <c r="AY402" s="156" t="s">
        <v>153</v>
      </c>
    </row>
    <row r="403" spans="2:65" s="9" customFormat="1" ht="29.85" customHeight="1">
      <c r="B403" s="122"/>
      <c r="C403" s="123"/>
      <c r="D403" s="133" t="s">
        <v>113</v>
      </c>
      <c r="E403" s="133"/>
      <c r="F403" s="133"/>
      <c r="G403" s="133"/>
      <c r="H403" s="133"/>
      <c r="I403" s="133"/>
      <c r="J403" s="133"/>
      <c r="K403" s="133"/>
      <c r="L403" s="133"/>
      <c r="M403" s="647">
        <f>BK403</f>
        <v>0</v>
      </c>
      <c r="N403" s="648"/>
      <c r="O403" s="648"/>
      <c r="P403" s="648"/>
      <c r="Q403" s="648"/>
      <c r="R403" s="125"/>
      <c r="T403" s="126"/>
      <c r="U403" s="123"/>
      <c r="V403" s="123"/>
      <c r="W403" s="127">
        <f>SUM(W404:W405)</f>
        <v>0</v>
      </c>
      <c r="X403" s="127">
        <f>SUM(X404:X405)</f>
        <v>0</v>
      </c>
      <c r="Y403" s="123"/>
      <c r="Z403" s="128">
        <f>SUM(Z404:Z405)</f>
        <v>0.52</v>
      </c>
      <c r="AA403" s="123"/>
      <c r="AB403" s="128">
        <f>SUM(AB404:AB405)</f>
        <v>7.8799999999999999E-3</v>
      </c>
      <c r="AC403" s="123"/>
      <c r="AD403" s="129">
        <f>SUM(AD404:AD405)</f>
        <v>0</v>
      </c>
      <c r="AR403" s="130" t="s">
        <v>84</v>
      </c>
      <c r="AT403" s="131" t="s">
        <v>78</v>
      </c>
      <c r="AU403" s="131" t="s">
        <v>84</v>
      </c>
      <c r="AY403" s="130" t="s">
        <v>153</v>
      </c>
      <c r="BK403" s="132">
        <f>SUM(BK404:BK405)</f>
        <v>0</v>
      </c>
    </row>
    <row r="404" spans="2:65" s="1" customFormat="1" ht="22.5" customHeight="1">
      <c r="B404" s="134"/>
      <c r="C404" s="135" t="s">
        <v>501</v>
      </c>
      <c r="D404" s="135" t="s">
        <v>155</v>
      </c>
      <c r="E404" s="136" t="s">
        <v>502</v>
      </c>
      <c r="F404" s="654" t="s">
        <v>503</v>
      </c>
      <c r="G404" s="654"/>
      <c r="H404" s="654"/>
      <c r="I404" s="654"/>
      <c r="J404" s="137" t="s">
        <v>486</v>
      </c>
      <c r="K404" s="138">
        <v>4</v>
      </c>
      <c r="L404" s="203"/>
      <c r="M404" s="655"/>
      <c r="N404" s="655"/>
      <c r="O404" s="655"/>
      <c r="P404" s="655">
        <f>ROUND(V404*K404,2)</f>
        <v>0</v>
      </c>
      <c r="Q404" s="655"/>
      <c r="R404" s="139"/>
      <c r="T404" s="140" t="s">
        <v>5</v>
      </c>
      <c r="U404" s="42" t="s">
        <v>42</v>
      </c>
      <c r="V404" s="210">
        <f>L404+M404</f>
        <v>0</v>
      </c>
      <c r="W404" s="210">
        <f>ROUND(L404*K404,2)</f>
        <v>0</v>
      </c>
      <c r="X404" s="210">
        <f>ROUND(M404*K404,2)</f>
        <v>0</v>
      </c>
      <c r="Y404" s="141">
        <v>0.13</v>
      </c>
      <c r="Z404" s="141">
        <f>Y404*K404</f>
        <v>0.52</v>
      </c>
      <c r="AA404" s="141">
        <v>1.2800000000000001E-3</v>
      </c>
      <c r="AB404" s="141">
        <f>AA404*K404</f>
        <v>5.1200000000000004E-3</v>
      </c>
      <c r="AC404" s="141">
        <v>0</v>
      </c>
      <c r="AD404" s="142">
        <f>AC404*K404</f>
        <v>0</v>
      </c>
      <c r="AR404" s="20" t="s">
        <v>159</v>
      </c>
      <c r="AT404" s="20" t="s">
        <v>155</v>
      </c>
      <c r="AU404" s="20" t="s">
        <v>95</v>
      </c>
      <c r="AY404" s="20" t="s">
        <v>153</v>
      </c>
      <c r="BE404" s="143">
        <f>IF(U404="základní",P404,0)</f>
        <v>0</v>
      </c>
      <c r="BF404" s="143">
        <f>IF(U404="snížená",P404,0)</f>
        <v>0</v>
      </c>
      <c r="BG404" s="143">
        <f>IF(U404="zákl. přenesená",P404,0)</f>
        <v>0</v>
      </c>
      <c r="BH404" s="143">
        <f>IF(U404="sníž. přenesená",P404,0)</f>
        <v>0</v>
      </c>
      <c r="BI404" s="143">
        <f>IF(U404="nulová",P404,0)</f>
        <v>0</v>
      </c>
      <c r="BJ404" s="20" t="s">
        <v>84</v>
      </c>
      <c r="BK404" s="143">
        <f>ROUND(V404*K404,2)</f>
        <v>0</v>
      </c>
      <c r="BL404" s="20" t="s">
        <v>159</v>
      </c>
      <c r="BM404" s="20" t="s">
        <v>504</v>
      </c>
    </row>
    <row r="405" spans="2:65" s="1" customFormat="1" ht="31.5" customHeight="1">
      <c r="B405" s="134"/>
      <c r="C405" s="163" t="s">
        <v>505</v>
      </c>
      <c r="D405" s="163" t="s">
        <v>419</v>
      </c>
      <c r="E405" s="164" t="s">
        <v>506</v>
      </c>
      <c r="F405" s="696" t="s">
        <v>507</v>
      </c>
      <c r="G405" s="696"/>
      <c r="H405" s="696"/>
      <c r="I405" s="696"/>
      <c r="J405" s="165" t="s">
        <v>486</v>
      </c>
      <c r="K405" s="166">
        <v>4</v>
      </c>
      <c r="L405" s="167"/>
      <c r="M405" s="697"/>
      <c r="N405" s="697"/>
      <c r="O405" s="698"/>
      <c r="P405" s="655">
        <f>ROUND(V405*K405,2)</f>
        <v>0</v>
      </c>
      <c r="Q405" s="655"/>
      <c r="R405" s="139"/>
      <c r="T405" s="140" t="s">
        <v>5</v>
      </c>
      <c r="U405" s="42" t="s">
        <v>42</v>
      </c>
      <c r="V405" s="210">
        <f>L405+M405</f>
        <v>0</v>
      </c>
      <c r="W405" s="210">
        <f>ROUND(L405*K405,2)</f>
        <v>0</v>
      </c>
      <c r="X405" s="210">
        <f>ROUND(M405*K405,2)</f>
        <v>0</v>
      </c>
      <c r="Y405" s="141">
        <v>0</v>
      </c>
      <c r="Z405" s="141">
        <f>Y405*K405</f>
        <v>0</v>
      </c>
      <c r="AA405" s="141">
        <v>6.8999999999999997E-4</v>
      </c>
      <c r="AB405" s="141">
        <f>AA405*K405</f>
        <v>2.7599999999999999E-3</v>
      </c>
      <c r="AC405" s="141">
        <v>0</v>
      </c>
      <c r="AD405" s="142">
        <f>AC405*K405</f>
        <v>0</v>
      </c>
      <c r="AR405" s="20" t="s">
        <v>154</v>
      </c>
      <c r="AT405" s="20" t="s">
        <v>419</v>
      </c>
      <c r="AU405" s="20" t="s">
        <v>95</v>
      </c>
      <c r="AY405" s="20" t="s">
        <v>153</v>
      </c>
      <c r="BE405" s="143">
        <f>IF(U405="základní",P405,0)</f>
        <v>0</v>
      </c>
      <c r="BF405" s="143">
        <f>IF(U405="snížená",P405,0)</f>
        <v>0</v>
      </c>
      <c r="BG405" s="143">
        <f>IF(U405="zákl. přenesená",P405,0)</f>
        <v>0</v>
      </c>
      <c r="BH405" s="143">
        <f>IF(U405="sníž. přenesená",P405,0)</f>
        <v>0</v>
      </c>
      <c r="BI405" s="143">
        <f>IF(U405="nulová",P405,0)</f>
        <v>0</v>
      </c>
      <c r="BJ405" s="20" t="s">
        <v>84</v>
      </c>
      <c r="BK405" s="143">
        <f>ROUND(V405*K405,2)</f>
        <v>0</v>
      </c>
      <c r="BL405" s="20" t="s">
        <v>159</v>
      </c>
      <c r="BM405" s="20" t="s">
        <v>508</v>
      </c>
    </row>
    <row r="406" spans="2:65" s="9" customFormat="1" ht="29.85" customHeight="1">
      <c r="B406" s="122"/>
      <c r="C406" s="123"/>
      <c r="D406" s="133" t="s">
        <v>114</v>
      </c>
      <c r="E406" s="133"/>
      <c r="F406" s="133"/>
      <c r="G406" s="133"/>
      <c r="H406" s="133"/>
      <c r="I406" s="133"/>
      <c r="J406" s="133"/>
      <c r="K406" s="133"/>
      <c r="L406" s="133"/>
      <c r="M406" s="649">
        <f>BK406</f>
        <v>0</v>
      </c>
      <c r="N406" s="650"/>
      <c r="O406" s="650"/>
      <c r="P406" s="650"/>
      <c r="Q406" s="650"/>
      <c r="R406" s="125"/>
      <c r="T406" s="126"/>
      <c r="U406" s="123"/>
      <c r="V406" s="123"/>
      <c r="W406" s="127">
        <f>SUM(W407:W458)</f>
        <v>0</v>
      </c>
      <c r="X406" s="127">
        <f>SUM(X407:X458)</f>
        <v>0</v>
      </c>
      <c r="Y406" s="123"/>
      <c r="Z406" s="128">
        <f>SUM(Z407:Z458)</f>
        <v>481.74670000000003</v>
      </c>
      <c r="AA406" s="123"/>
      <c r="AB406" s="128">
        <f>SUM(AB407:AB458)</f>
        <v>1.4349948000000001</v>
      </c>
      <c r="AC406" s="123"/>
      <c r="AD406" s="129">
        <f>SUM(AD407:AD458)</f>
        <v>0.81600000000000006</v>
      </c>
      <c r="AR406" s="130" t="s">
        <v>84</v>
      </c>
      <c r="AT406" s="131" t="s">
        <v>78</v>
      </c>
      <c r="AU406" s="131" t="s">
        <v>84</v>
      </c>
      <c r="AY406" s="130" t="s">
        <v>153</v>
      </c>
      <c r="BK406" s="132">
        <f>SUM(BK407:BK458)</f>
        <v>0</v>
      </c>
    </row>
    <row r="407" spans="2:65" s="1" customFormat="1" ht="22.5" customHeight="1">
      <c r="B407" s="134"/>
      <c r="C407" s="135" t="s">
        <v>509</v>
      </c>
      <c r="D407" s="135" t="s">
        <v>155</v>
      </c>
      <c r="E407" s="136" t="s">
        <v>510</v>
      </c>
      <c r="F407" s="654" t="s">
        <v>511</v>
      </c>
      <c r="G407" s="654"/>
      <c r="H407" s="654"/>
      <c r="I407" s="654"/>
      <c r="J407" s="137" t="s">
        <v>204</v>
      </c>
      <c r="K407" s="138">
        <v>294</v>
      </c>
      <c r="L407" s="203"/>
      <c r="M407" s="655"/>
      <c r="N407" s="655"/>
      <c r="O407" s="655"/>
      <c r="P407" s="655">
        <f>ROUND(V407*K407,2)</f>
        <v>0</v>
      </c>
      <c r="Q407" s="655"/>
      <c r="R407" s="139"/>
      <c r="T407" s="140" t="s">
        <v>5</v>
      </c>
      <c r="U407" s="42" t="s">
        <v>42</v>
      </c>
      <c r="V407" s="210">
        <f>L407+M407</f>
        <v>0</v>
      </c>
      <c r="W407" s="210">
        <f>ROUND(L407*K407,2)</f>
        <v>0</v>
      </c>
      <c r="X407" s="210">
        <f>ROUND(M407*K407,2)</f>
        <v>0</v>
      </c>
      <c r="Y407" s="141">
        <v>0.11</v>
      </c>
      <c r="Z407" s="141">
        <f>Y407*K407</f>
        <v>32.340000000000003</v>
      </c>
      <c r="AA407" s="141">
        <v>0</v>
      </c>
      <c r="AB407" s="141">
        <f>AA407*K407</f>
        <v>0</v>
      </c>
      <c r="AC407" s="141">
        <v>0</v>
      </c>
      <c r="AD407" s="142">
        <f>AC407*K407</f>
        <v>0</v>
      </c>
      <c r="AR407" s="20" t="s">
        <v>159</v>
      </c>
      <c r="AT407" s="20" t="s">
        <v>155</v>
      </c>
      <c r="AU407" s="20" t="s">
        <v>95</v>
      </c>
      <c r="AY407" s="20" t="s">
        <v>153</v>
      </c>
      <c r="BE407" s="143">
        <f>IF(U407="základní",P407,0)</f>
        <v>0</v>
      </c>
      <c r="BF407" s="143">
        <f>IF(U407="snížená",P407,0)</f>
        <v>0</v>
      </c>
      <c r="BG407" s="143">
        <f>IF(U407="zákl. přenesená",P407,0)</f>
        <v>0</v>
      </c>
      <c r="BH407" s="143">
        <f>IF(U407="sníž. přenesená",P407,0)</f>
        <v>0</v>
      </c>
      <c r="BI407" s="143">
        <f>IF(U407="nulová",P407,0)</f>
        <v>0</v>
      </c>
      <c r="BJ407" s="20" t="s">
        <v>84</v>
      </c>
      <c r="BK407" s="143">
        <f>ROUND(V407*K407,2)</f>
        <v>0</v>
      </c>
      <c r="BL407" s="20" t="s">
        <v>159</v>
      </c>
      <c r="BM407" s="20" t="s">
        <v>512</v>
      </c>
    </row>
    <row r="408" spans="2:65" s="10" customFormat="1" ht="22.5" customHeight="1">
      <c r="B408" s="144"/>
      <c r="C408" s="201"/>
      <c r="D408" s="201"/>
      <c r="E408" s="145" t="s">
        <v>5</v>
      </c>
      <c r="F408" s="662" t="s">
        <v>513</v>
      </c>
      <c r="G408" s="663"/>
      <c r="H408" s="663"/>
      <c r="I408" s="663"/>
      <c r="J408" s="201"/>
      <c r="K408" s="146">
        <v>294</v>
      </c>
      <c r="L408" s="201"/>
      <c r="M408" s="201"/>
      <c r="N408" s="201"/>
      <c r="O408" s="201"/>
      <c r="P408" s="201"/>
      <c r="Q408" s="201"/>
      <c r="R408" s="147"/>
      <c r="T408" s="148"/>
      <c r="U408" s="201"/>
      <c r="V408" s="201"/>
      <c r="W408" s="201"/>
      <c r="X408" s="201"/>
      <c r="Y408" s="201"/>
      <c r="Z408" s="201"/>
      <c r="AA408" s="201"/>
      <c r="AB408" s="201"/>
      <c r="AC408" s="201"/>
      <c r="AD408" s="149"/>
      <c r="AT408" s="150" t="s">
        <v>162</v>
      </c>
      <c r="AU408" s="150" t="s">
        <v>95</v>
      </c>
      <c r="AV408" s="10" t="s">
        <v>95</v>
      </c>
      <c r="AW408" s="10" t="s">
        <v>7</v>
      </c>
      <c r="AX408" s="10" t="s">
        <v>79</v>
      </c>
      <c r="AY408" s="150" t="s">
        <v>153</v>
      </c>
    </row>
    <row r="409" spans="2:65" s="11" customFormat="1" ht="22.5" customHeight="1">
      <c r="B409" s="151"/>
      <c r="C409" s="202"/>
      <c r="D409" s="202"/>
      <c r="E409" s="191" t="s">
        <v>5</v>
      </c>
      <c r="F409" s="660" t="s">
        <v>163</v>
      </c>
      <c r="G409" s="661"/>
      <c r="H409" s="661"/>
      <c r="I409" s="661"/>
      <c r="J409" s="202"/>
      <c r="K409" s="152">
        <v>294</v>
      </c>
      <c r="L409" s="202"/>
      <c r="M409" s="202"/>
      <c r="N409" s="202"/>
      <c r="O409" s="202"/>
      <c r="P409" s="202"/>
      <c r="Q409" s="202"/>
      <c r="R409" s="153"/>
      <c r="T409" s="154"/>
      <c r="U409" s="202"/>
      <c r="V409" s="202"/>
      <c r="W409" s="202"/>
      <c r="X409" s="202"/>
      <c r="Y409" s="202"/>
      <c r="Z409" s="202"/>
      <c r="AA409" s="202"/>
      <c r="AB409" s="202"/>
      <c r="AC409" s="202"/>
      <c r="AD409" s="155"/>
      <c r="AT409" s="156" t="s">
        <v>162</v>
      </c>
      <c r="AU409" s="156" t="s">
        <v>95</v>
      </c>
      <c r="AV409" s="11" t="s">
        <v>159</v>
      </c>
      <c r="AW409" s="11" t="s">
        <v>7</v>
      </c>
      <c r="AX409" s="11" t="s">
        <v>84</v>
      </c>
      <c r="AY409" s="156" t="s">
        <v>153</v>
      </c>
    </row>
    <row r="410" spans="2:65" s="1" customFormat="1" ht="31.5" customHeight="1">
      <c r="B410" s="134"/>
      <c r="C410" s="135" t="s">
        <v>514</v>
      </c>
      <c r="D410" s="135" t="s">
        <v>155</v>
      </c>
      <c r="E410" s="136" t="s">
        <v>515</v>
      </c>
      <c r="F410" s="654" t="s">
        <v>516</v>
      </c>
      <c r="G410" s="654"/>
      <c r="H410" s="654"/>
      <c r="I410" s="654"/>
      <c r="J410" s="137" t="s">
        <v>204</v>
      </c>
      <c r="K410" s="138">
        <v>35280</v>
      </c>
      <c r="L410" s="203"/>
      <c r="M410" s="655"/>
      <c r="N410" s="655"/>
      <c r="O410" s="655"/>
      <c r="P410" s="655">
        <f>ROUND(V410*K410,2)</f>
        <v>0</v>
      </c>
      <c r="Q410" s="655"/>
      <c r="R410" s="139"/>
      <c r="T410" s="140" t="s">
        <v>5</v>
      </c>
      <c r="U410" s="42" t="s">
        <v>42</v>
      </c>
      <c r="V410" s="210">
        <f>L410+M410</f>
        <v>0</v>
      </c>
      <c r="W410" s="210">
        <f>ROUND(L410*K410,2)</f>
        <v>0</v>
      </c>
      <c r="X410" s="210">
        <f>ROUND(M410*K410,2)</f>
        <v>0</v>
      </c>
      <c r="Y410" s="141">
        <v>0</v>
      </c>
      <c r="Z410" s="141">
        <f>Y410*K410</f>
        <v>0</v>
      </c>
      <c r="AA410" s="141">
        <v>0</v>
      </c>
      <c r="AB410" s="141">
        <f>AA410*K410</f>
        <v>0</v>
      </c>
      <c r="AC410" s="141">
        <v>0</v>
      </c>
      <c r="AD410" s="142">
        <f>AC410*K410</f>
        <v>0</v>
      </c>
      <c r="AR410" s="20" t="s">
        <v>159</v>
      </c>
      <c r="AT410" s="20" t="s">
        <v>155</v>
      </c>
      <c r="AU410" s="20" t="s">
        <v>95</v>
      </c>
      <c r="AY410" s="20" t="s">
        <v>153</v>
      </c>
      <c r="BE410" s="143">
        <f>IF(U410="základní",P410,0)</f>
        <v>0</v>
      </c>
      <c r="BF410" s="143">
        <f>IF(U410="snížená",P410,0)</f>
        <v>0</v>
      </c>
      <c r="BG410" s="143">
        <f>IF(U410="zákl. přenesená",P410,0)</f>
        <v>0</v>
      </c>
      <c r="BH410" s="143">
        <f>IF(U410="sníž. přenesená",P410,0)</f>
        <v>0</v>
      </c>
      <c r="BI410" s="143">
        <f>IF(U410="nulová",P410,0)</f>
        <v>0</v>
      </c>
      <c r="BJ410" s="20" t="s">
        <v>84</v>
      </c>
      <c r="BK410" s="143">
        <f>ROUND(V410*K410,2)</f>
        <v>0</v>
      </c>
      <c r="BL410" s="20" t="s">
        <v>159</v>
      </c>
      <c r="BM410" s="20" t="s">
        <v>517</v>
      </c>
    </row>
    <row r="411" spans="2:65" s="10" customFormat="1" ht="22.5" customHeight="1">
      <c r="B411" s="144"/>
      <c r="C411" s="201"/>
      <c r="D411" s="201"/>
      <c r="E411" s="145" t="s">
        <v>5</v>
      </c>
      <c r="F411" s="662" t="s">
        <v>518</v>
      </c>
      <c r="G411" s="663"/>
      <c r="H411" s="663"/>
      <c r="I411" s="663"/>
      <c r="J411" s="201"/>
      <c r="K411" s="146">
        <v>35280</v>
      </c>
      <c r="L411" s="201"/>
      <c r="M411" s="201"/>
      <c r="N411" s="201"/>
      <c r="O411" s="201"/>
      <c r="P411" s="201"/>
      <c r="Q411" s="201"/>
      <c r="R411" s="147"/>
      <c r="T411" s="148"/>
      <c r="U411" s="201"/>
      <c r="V411" s="201"/>
      <c r="W411" s="201"/>
      <c r="X411" s="201"/>
      <c r="Y411" s="201"/>
      <c r="Z411" s="201"/>
      <c r="AA411" s="201"/>
      <c r="AB411" s="201"/>
      <c r="AC411" s="201"/>
      <c r="AD411" s="149"/>
      <c r="AT411" s="150" t="s">
        <v>162</v>
      </c>
      <c r="AU411" s="150" t="s">
        <v>95</v>
      </c>
      <c r="AV411" s="10" t="s">
        <v>95</v>
      </c>
      <c r="AW411" s="10" t="s">
        <v>7</v>
      </c>
      <c r="AX411" s="10" t="s">
        <v>79</v>
      </c>
      <c r="AY411" s="150" t="s">
        <v>153</v>
      </c>
    </row>
    <row r="412" spans="2:65" s="11" customFormat="1" ht="22.5" customHeight="1">
      <c r="B412" s="151"/>
      <c r="C412" s="202"/>
      <c r="D412" s="202"/>
      <c r="E412" s="191" t="s">
        <v>5</v>
      </c>
      <c r="F412" s="660" t="s">
        <v>163</v>
      </c>
      <c r="G412" s="661"/>
      <c r="H412" s="661"/>
      <c r="I412" s="661"/>
      <c r="J412" s="202"/>
      <c r="K412" s="152">
        <v>35280</v>
      </c>
      <c r="L412" s="202"/>
      <c r="M412" s="202"/>
      <c r="N412" s="202"/>
      <c r="O412" s="202"/>
      <c r="P412" s="202"/>
      <c r="Q412" s="202"/>
      <c r="R412" s="153"/>
      <c r="T412" s="154"/>
      <c r="U412" s="202"/>
      <c r="V412" s="202"/>
      <c r="W412" s="202"/>
      <c r="X412" s="202"/>
      <c r="Y412" s="202"/>
      <c r="Z412" s="202"/>
      <c r="AA412" s="202"/>
      <c r="AB412" s="202"/>
      <c r="AC412" s="202"/>
      <c r="AD412" s="155"/>
      <c r="AT412" s="156" t="s">
        <v>162</v>
      </c>
      <c r="AU412" s="156" t="s">
        <v>95</v>
      </c>
      <c r="AV412" s="11" t="s">
        <v>159</v>
      </c>
      <c r="AW412" s="11" t="s">
        <v>7</v>
      </c>
      <c r="AX412" s="11" t="s">
        <v>84</v>
      </c>
      <c r="AY412" s="156" t="s">
        <v>153</v>
      </c>
    </row>
    <row r="413" spans="2:65" s="1" customFormat="1" ht="22.5" customHeight="1">
      <c r="B413" s="134"/>
      <c r="C413" s="135" t="s">
        <v>519</v>
      </c>
      <c r="D413" s="135" t="s">
        <v>155</v>
      </c>
      <c r="E413" s="136" t="s">
        <v>520</v>
      </c>
      <c r="F413" s="654" t="s">
        <v>521</v>
      </c>
      <c r="G413" s="654"/>
      <c r="H413" s="654"/>
      <c r="I413" s="654"/>
      <c r="J413" s="137" t="s">
        <v>204</v>
      </c>
      <c r="K413" s="138">
        <v>294</v>
      </c>
      <c r="L413" s="203"/>
      <c r="M413" s="655"/>
      <c r="N413" s="655"/>
      <c r="O413" s="655"/>
      <c r="P413" s="655">
        <f>ROUND(V413*K413,2)</f>
        <v>0</v>
      </c>
      <c r="Q413" s="655"/>
      <c r="R413" s="139"/>
      <c r="T413" s="140" t="s">
        <v>5</v>
      </c>
      <c r="U413" s="42" t="s">
        <v>42</v>
      </c>
      <c r="V413" s="210">
        <f>L413+M413</f>
        <v>0</v>
      </c>
      <c r="W413" s="210">
        <f>ROUND(L413*K413,2)</f>
        <v>0</v>
      </c>
      <c r="X413" s="210">
        <f>ROUND(M413*K413,2)</f>
        <v>0</v>
      </c>
      <c r="Y413" s="141">
        <v>6.9000000000000006E-2</v>
      </c>
      <c r="Z413" s="141">
        <f>Y413*K413</f>
        <v>20.286000000000001</v>
      </c>
      <c r="AA413" s="141">
        <v>0</v>
      </c>
      <c r="AB413" s="141">
        <f>AA413*K413</f>
        <v>0</v>
      </c>
      <c r="AC413" s="141">
        <v>0</v>
      </c>
      <c r="AD413" s="142">
        <f>AC413*K413</f>
        <v>0</v>
      </c>
      <c r="AR413" s="20" t="s">
        <v>159</v>
      </c>
      <c r="AT413" s="20" t="s">
        <v>155</v>
      </c>
      <c r="AU413" s="20" t="s">
        <v>95</v>
      </c>
      <c r="AY413" s="20" t="s">
        <v>153</v>
      </c>
      <c r="BE413" s="143">
        <f>IF(U413="základní",P413,0)</f>
        <v>0</v>
      </c>
      <c r="BF413" s="143">
        <f>IF(U413="snížená",P413,0)</f>
        <v>0</v>
      </c>
      <c r="BG413" s="143">
        <f>IF(U413="zákl. přenesená",P413,0)</f>
        <v>0</v>
      </c>
      <c r="BH413" s="143">
        <f>IF(U413="sníž. přenesená",P413,0)</f>
        <v>0</v>
      </c>
      <c r="BI413" s="143">
        <f>IF(U413="nulová",P413,0)</f>
        <v>0</v>
      </c>
      <c r="BJ413" s="20" t="s">
        <v>84</v>
      </c>
      <c r="BK413" s="143">
        <f>ROUND(V413*K413,2)</f>
        <v>0</v>
      </c>
      <c r="BL413" s="20" t="s">
        <v>159</v>
      </c>
      <c r="BM413" s="20" t="s">
        <v>522</v>
      </c>
    </row>
    <row r="414" spans="2:65" s="10" customFormat="1" ht="22.5" customHeight="1">
      <c r="B414" s="144"/>
      <c r="C414" s="201"/>
      <c r="D414" s="201"/>
      <c r="E414" s="145" t="s">
        <v>5</v>
      </c>
      <c r="F414" s="662" t="s">
        <v>513</v>
      </c>
      <c r="G414" s="663"/>
      <c r="H414" s="663"/>
      <c r="I414" s="663"/>
      <c r="J414" s="201"/>
      <c r="K414" s="146">
        <v>294</v>
      </c>
      <c r="L414" s="201"/>
      <c r="M414" s="201"/>
      <c r="N414" s="201"/>
      <c r="O414" s="201"/>
      <c r="P414" s="201"/>
      <c r="Q414" s="201"/>
      <c r="R414" s="147"/>
      <c r="T414" s="148"/>
      <c r="U414" s="201"/>
      <c r="V414" s="201"/>
      <c r="W414" s="201"/>
      <c r="X414" s="201"/>
      <c r="Y414" s="201"/>
      <c r="Z414" s="201"/>
      <c r="AA414" s="201"/>
      <c r="AB414" s="201"/>
      <c r="AC414" s="201"/>
      <c r="AD414" s="149"/>
      <c r="AT414" s="150" t="s">
        <v>162</v>
      </c>
      <c r="AU414" s="150" t="s">
        <v>95</v>
      </c>
      <c r="AV414" s="10" t="s">
        <v>95</v>
      </c>
      <c r="AW414" s="10" t="s">
        <v>7</v>
      </c>
      <c r="AX414" s="10" t="s">
        <v>79</v>
      </c>
      <c r="AY414" s="150" t="s">
        <v>153</v>
      </c>
    </row>
    <row r="415" spans="2:65" s="11" customFormat="1" ht="22.5" customHeight="1">
      <c r="B415" s="151"/>
      <c r="C415" s="202"/>
      <c r="D415" s="202"/>
      <c r="E415" s="191" t="s">
        <v>5</v>
      </c>
      <c r="F415" s="660" t="s">
        <v>163</v>
      </c>
      <c r="G415" s="661"/>
      <c r="H415" s="661"/>
      <c r="I415" s="661"/>
      <c r="J415" s="202"/>
      <c r="K415" s="152">
        <v>294</v>
      </c>
      <c r="L415" s="202"/>
      <c r="M415" s="202"/>
      <c r="N415" s="202"/>
      <c r="O415" s="202"/>
      <c r="P415" s="202"/>
      <c r="Q415" s="202"/>
      <c r="R415" s="153"/>
      <c r="T415" s="154"/>
      <c r="U415" s="202"/>
      <c r="V415" s="202"/>
      <c r="W415" s="202"/>
      <c r="X415" s="202"/>
      <c r="Y415" s="202"/>
      <c r="Z415" s="202"/>
      <c r="AA415" s="202"/>
      <c r="AB415" s="202"/>
      <c r="AC415" s="202"/>
      <c r="AD415" s="155"/>
      <c r="AT415" s="156" t="s">
        <v>162</v>
      </c>
      <c r="AU415" s="156" t="s">
        <v>95</v>
      </c>
      <c r="AV415" s="11" t="s">
        <v>159</v>
      </c>
      <c r="AW415" s="11" t="s">
        <v>7</v>
      </c>
      <c r="AX415" s="11" t="s">
        <v>84</v>
      </c>
      <c r="AY415" s="156" t="s">
        <v>153</v>
      </c>
    </row>
    <row r="416" spans="2:65" s="1" customFormat="1" ht="44.25" customHeight="1">
      <c r="B416" s="134"/>
      <c r="C416" s="135" t="s">
        <v>523</v>
      </c>
      <c r="D416" s="135" t="s">
        <v>155</v>
      </c>
      <c r="E416" s="136" t="s">
        <v>524</v>
      </c>
      <c r="F416" s="654" t="s">
        <v>525</v>
      </c>
      <c r="G416" s="654"/>
      <c r="H416" s="654"/>
      <c r="I416" s="654"/>
      <c r="J416" s="137" t="s">
        <v>204</v>
      </c>
      <c r="K416" s="138">
        <v>480</v>
      </c>
      <c r="L416" s="203"/>
      <c r="M416" s="655"/>
      <c r="N416" s="655"/>
      <c r="O416" s="655"/>
      <c r="P416" s="655">
        <f>ROUND(V416*K416,2)</f>
        <v>0</v>
      </c>
      <c r="Q416" s="655"/>
      <c r="R416" s="139"/>
      <c r="T416" s="140" t="s">
        <v>5</v>
      </c>
      <c r="U416" s="42" t="s">
        <v>42</v>
      </c>
      <c r="V416" s="210">
        <f>L416+M416</f>
        <v>0</v>
      </c>
      <c r="W416" s="210">
        <f>ROUND(L416*K416,2)</f>
        <v>0</v>
      </c>
      <c r="X416" s="210">
        <f>ROUND(M416*K416,2)</f>
        <v>0</v>
      </c>
      <c r="Y416" s="141">
        <v>0.105</v>
      </c>
      <c r="Z416" s="141">
        <f>Y416*K416</f>
        <v>50.4</v>
      </c>
      <c r="AA416" s="141">
        <v>1.2999999999999999E-4</v>
      </c>
      <c r="AB416" s="141">
        <f>AA416*K416</f>
        <v>6.2399999999999997E-2</v>
      </c>
      <c r="AC416" s="141">
        <v>0</v>
      </c>
      <c r="AD416" s="142">
        <f>AC416*K416</f>
        <v>0</v>
      </c>
      <c r="AR416" s="20" t="s">
        <v>159</v>
      </c>
      <c r="AT416" s="20" t="s">
        <v>155</v>
      </c>
      <c r="AU416" s="20" t="s">
        <v>95</v>
      </c>
      <c r="AY416" s="20" t="s">
        <v>153</v>
      </c>
      <c r="BE416" s="143">
        <f>IF(U416="základní",P416,0)</f>
        <v>0</v>
      </c>
      <c r="BF416" s="143">
        <f>IF(U416="snížená",P416,0)</f>
        <v>0</v>
      </c>
      <c r="BG416" s="143">
        <f>IF(U416="zákl. přenesená",P416,0)</f>
        <v>0</v>
      </c>
      <c r="BH416" s="143">
        <f>IF(U416="sníž. přenesená",P416,0)</f>
        <v>0</v>
      </c>
      <c r="BI416" s="143">
        <f>IF(U416="nulová",P416,0)</f>
        <v>0</v>
      </c>
      <c r="BJ416" s="20" t="s">
        <v>84</v>
      </c>
      <c r="BK416" s="143">
        <f>ROUND(V416*K416,2)</f>
        <v>0</v>
      </c>
      <c r="BL416" s="20" t="s">
        <v>159</v>
      </c>
      <c r="BM416" s="20" t="s">
        <v>526</v>
      </c>
    </row>
    <row r="417" spans="2:65" s="10" customFormat="1" ht="22.5" customHeight="1">
      <c r="B417" s="144"/>
      <c r="C417" s="201"/>
      <c r="D417" s="201"/>
      <c r="E417" s="145" t="s">
        <v>5</v>
      </c>
      <c r="F417" s="662" t="s">
        <v>527</v>
      </c>
      <c r="G417" s="663"/>
      <c r="H417" s="663"/>
      <c r="I417" s="663"/>
      <c r="J417" s="201"/>
      <c r="K417" s="146">
        <v>480</v>
      </c>
      <c r="L417" s="201"/>
      <c r="M417" s="201"/>
      <c r="N417" s="201"/>
      <c r="O417" s="201"/>
      <c r="P417" s="201"/>
      <c r="Q417" s="201"/>
      <c r="R417" s="147"/>
      <c r="T417" s="148"/>
      <c r="U417" s="201"/>
      <c r="V417" s="201"/>
      <c r="W417" s="201"/>
      <c r="X417" s="201"/>
      <c r="Y417" s="201"/>
      <c r="Z417" s="201"/>
      <c r="AA417" s="201"/>
      <c r="AB417" s="201"/>
      <c r="AC417" s="201"/>
      <c r="AD417" s="149"/>
      <c r="AT417" s="150" t="s">
        <v>162</v>
      </c>
      <c r="AU417" s="150" t="s">
        <v>95</v>
      </c>
      <c r="AV417" s="10" t="s">
        <v>95</v>
      </c>
      <c r="AW417" s="10" t="s">
        <v>7</v>
      </c>
      <c r="AX417" s="10" t="s">
        <v>79</v>
      </c>
      <c r="AY417" s="150" t="s">
        <v>153</v>
      </c>
    </row>
    <row r="418" spans="2:65" s="11" customFormat="1" ht="22.5" customHeight="1">
      <c r="B418" s="151"/>
      <c r="C418" s="202"/>
      <c r="D418" s="202"/>
      <c r="E418" s="191" t="s">
        <v>5</v>
      </c>
      <c r="F418" s="660" t="s">
        <v>163</v>
      </c>
      <c r="G418" s="661"/>
      <c r="H418" s="661"/>
      <c r="I418" s="661"/>
      <c r="J418" s="202"/>
      <c r="K418" s="152">
        <v>480</v>
      </c>
      <c r="L418" s="202"/>
      <c r="M418" s="202"/>
      <c r="N418" s="202"/>
      <c r="O418" s="202"/>
      <c r="P418" s="202"/>
      <c r="Q418" s="202"/>
      <c r="R418" s="153"/>
      <c r="T418" s="154"/>
      <c r="U418" s="202"/>
      <c r="V418" s="202"/>
      <c r="W418" s="202"/>
      <c r="X418" s="202"/>
      <c r="Y418" s="202"/>
      <c r="Z418" s="202"/>
      <c r="AA418" s="202"/>
      <c r="AB418" s="202"/>
      <c r="AC418" s="202"/>
      <c r="AD418" s="155"/>
      <c r="AT418" s="156" t="s">
        <v>162</v>
      </c>
      <c r="AU418" s="156" t="s">
        <v>95</v>
      </c>
      <c r="AV418" s="11" t="s">
        <v>159</v>
      </c>
      <c r="AW418" s="11" t="s">
        <v>7</v>
      </c>
      <c r="AX418" s="11" t="s">
        <v>84</v>
      </c>
      <c r="AY418" s="156" t="s">
        <v>153</v>
      </c>
    </row>
    <row r="419" spans="2:65" s="1" customFormat="1" ht="22.5" customHeight="1">
      <c r="B419" s="134"/>
      <c r="C419" s="135" t="s">
        <v>528</v>
      </c>
      <c r="D419" s="135" t="s">
        <v>155</v>
      </c>
      <c r="E419" s="136" t="s">
        <v>529</v>
      </c>
      <c r="F419" s="654" t="s">
        <v>530</v>
      </c>
      <c r="G419" s="654"/>
      <c r="H419" s="654"/>
      <c r="I419" s="654"/>
      <c r="J419" s="137" t="s">
        <v>486</v>
      </c>
      <c r="K419" s="138">
        <v>1</v>
      </c>
      <c r="L419" s="203"/>
      <c r="M419" s="655"/>
      <c r="N419" s="655"/>
      <c r="O419" s="655"/>
      <c r="P419" s="655">
        <f>ROUND(V419*K419,2)</f>
        <v>0</v>
      </c>
      <c r="Q419" s="655"/>
      <c r="R419" s="139"/>
      <c r="T419" s="140" t="s">
        <v>5</v>
      </c>
      <c r="U419" s="42" t="s">
        <v>42</v>
      </c>
      <c r="V419" s="210">
        <f>L419+M419</f>
        <v>0</v>
      </c>
      <c r="W419" s="210">
        <f>ROUND(L419*K419,2)</f>
        <v>0</v>
      </c>
      <c r="X419" s="210">
        <f>ROUND(M419*K419,2)</f>
        <v>0</v>
      </c>
      <c r="Y419" s="141">
        <v>1.07</v>
      </c>
      <c r="Z419" s="141">
        <f>Y419*K419</f>
        <v>1.07</v>
      </c>
      <c r="AA419" s="141">
        <v>4.5969999999999997E-2</v>
      </c>
      <c r="AB419" s="141">
        <f>AA419*K419</f>
        <v>4.5969999999999997E-2</v>
      </c>
      <c r="AC419" s="141">
        <v>0</v>
      </c>
      <c r="AD419" s="142">
        <f>AC419*K419</f>
        <v>0</v>
      </c>
      <c r="AR419" s="20" t="s">
        <v>159</v>
      </c>
      <c r="AT419" s="20" t="s">
        <v>155</v>
      </c>
      <c r="AU419" s="20" t="s">
        <v>95</v>
      </c>
      <c r="AY419" s="20" t="s">
        <v>153</v>
      </c>
      <c r="BE419" s="143">
        <f>IF(U419="základní",P419,0)</f>
        <v>0</v>
      </c>
      <c r="BF419" s="143">
        <f>IF(U419="snížená",P419,0)</f>
        <v>0</v>
      </c>
      <c r="BG419" s="143">
        <f>IF(U419="zákl. přenesená",P419,0)</f>
        <v>0</v>
      </c>
      <c r="BH419" s="143">
        <f>IF(U419="sníž. přenesená",P419,0)</f>
        <v>0</v>
      </c>
      <c r="BI419" s="143">
        <f>IF(U419="nulová",P419,0)</f>
        <v>0</v>
      </c>
      <c r="BJ419" s="20" t="s">
        <v>84</v>
      </c>
      <c r="BK419" s="143">
        <f>ROUND(V419*K419,2)</f>
        <v>0</v>
      </c>
      <c r="BL419" s="20" t="s">
        <v>159</v>
      </c>
      <c r="BM419" s="20" t="s">
        <v>531</v>
      </c>
    </row>
    <row r="420" spans="2:65" s="1" customFormat="1" ht="31.5" customHeight="1">
      <c r="B420" s="134"/>
      <c r="C420" s="163" t="s">
        <v>532</v>
      </c>
      <c r="D420" s="163" t="s">
        <v>419</v>
      </c>
      <c r="E420" s="164" t="s">
        <v>533</v>
      </c>
      <c r="F420" s="696" t="s">
        <v>534</v>
      </c>
      <c r="G420" s="696"/>
      <c r="H420" s="696"/>
      <c r="I420" s="696"/>
      <c r="J420" s="165" t="s">
        <v>486</v>
      </c>
      <c r="K420" s="166">
        <v>1</v>
      </c>
      <c r="L420" s="167"/>
      <c r="M420" s="697"/>
      <c r="N420" s="697"/>
      <c r="O420" s="698"/>
      <c r="P420" s="655">
        <f>ROUND(V420*K420,2)</f>
        <v>0</v>
      </c>
      <c r="Q420" s="655"/>
      <c r="R420" s="139"/>
      <c r="T420" s="140" t="s">
        <v>5</v>
      </c>
      <c r="U420" s="42" t="s">
        <v>42</v>
      </c>
      <c r="V420" s="210">
        <f>L420+M420</f>
        <v>0</v>
      </c>
      <c r="W420" s="210">
        <f>ROUND(L420*K420,2)</f>
        <v>0</v>
      </c>
      <c r="X420" s="210">
        <f>ROUND(M420*K420,2)</f>
        <v>0</v>
      </c>
      <c r="Y420" s="141">
        <v>0</v>
      </c>
      <c r="Z420" s="141">
        <f>Y420*K420</f>
        <v>0</v>
      </c>
      <c r="AA420" s="141">
        <v>4.5999999999999999E-2</v>
      </c>
      <c r="AB420" s="141">
        <f>AA420*K420</f>
        <v>4.5999999999999999E-2</v>
      </c>
      <c r="AC420" s="141">
        <v>0</v>
      </c>
      <c r="AD420" s="142">
        <f>AC420*K420</f>
        <v>0</v>
      </c>
      <c r="AR420" s="20" t="s">
        <v>154</v>
      </c>
      <c r="AT420" s="20" t="s">
        <v>419</v>
      </c>
      <c r="AU420" s="20" t="s">
        <v>95</v>
      </c>
      <c r="AY420" s="20" t="s">
        <v>153</v>
      </c>
      <c r="BE420" s="143">
        <f>IF(U420="základní",P420,0)</f>
        <v>0</v>
      </c>
      <c r="BF420" s="143">
        <f>IF(U420="snížená",P420,0)</f>
        <v>0</v>
      </c>
      <c r="BG420" s="143">
        <f>IF(U420="zákl. přenesená",P420,0)</f>
        <v>0</v>
      </c>
      <c r="BH420" s="143">
        <f>IF(U420="sníž. přenesená",P420,0)</f>
        <v>0</v>
      </c>
      <c r="BI420" s="143">
        <f>IF(U420="nulová",P420,0)</f>
        <v>0</v>
      </c>
      <c r="BJ420" s="20" t="s">
        <v>84</v>
      </c>
      <c r="BK420" s="143">
        <f>ROUND(V420*K420,2)</f>
        <v>0</v>
      </c>
      <c r="BL420" s="20" t="s">
        <v>159</v>
      </c>
      <c r="BM420" s="20" t="s">
        <v>535</v>
      </c>
    </row>
    <row r="421" spans="2:65" s="1" customFormat="1" ht="31.5" customHeight="1">
      <c r="B421" s="134"/>
      <c r="C421" s="135" t="s">
        <v>95</v>
      </c>
      <c r="D421" s="135" t="s">
        <v>155</v>
      </c>
      <c r="E421" s="136" t="s">
        <v>536</v>
      </c>
      <c r="F421" s="654" t="s">
        <v>537</v>
      </c>
      <c r="G421" s="654"/>
      <c r="H421" s="654"/>
      <c r="I421" s="654"/>
      <c r="J421" s="137" t="s">
        <v>486</v>
      </c>
      <c r="K421" s="138">
        <v>408</v>
      </c>
      <c r="L421" s="203"/>
      <c r="M421" s="655"/>
      <c r="N421" s="655"/>
      <c r="O421" s="655"/>
      <c r="P421" s="655">
        <f>ROUND(V421*K421,2)</f>
        <v>0</v>
      </c>
      <c r="Q421" s="655"/>
      <c r="R421" s="139"/>
      <c r="T421" s="140" t="s">
        <v>5</v>
      </c>
      <c r="U421" s="42" t="s">
        <v>42</v>
      </c>
      <c r="V421" s="210">
        <f>L421+M421</f>
        <v>0</v>
      </c>
      <c r="W421" s="210">
        <f>ROUND(L421*K421,2)</f>
        <v>0</v>
      </c>
      <c r="X421" s="210">
        <f>ROUND(M421*K421,2)</f>
        <v>0</v>
      </c>
      <c r="Y421" s="141">
        <v>0.68</v>
      </c>
      <c r="Z421" s="141">
        <f>Y421*K421</f>
        <v>277.44</v>
      </c>
      <c r="AA421" s="141">
        <v>8.0000000000000007E-5</v>
      </c>
      <c r="AB421" s="141">
        <f>AA421*K421</f>
        <v>3.2640000000000002E-2</v>
      </c>
      <c r="AC421" s="141">
        <v>2E-3</v>
      </c>
      <c r="AD421" s="142">
        <f>AC421*K421</f>
        <v>0.81600000000000006</v>
      </c>
      <c r="AR421" s="20" t="s">
        <v>159</v>
      </c>
      <c r="AT421" s="20" t="s">
        <v>155</v>
      </c>
      <c r="AU421" s="20" t="s">
        <v>95</v>
      </c>
      <c r="AY421" s="20" t="s">
        <v>153</v>
      </c>
      <c r="BE421" s="143">
        <f>IF(U421="základní",P421,0)</f>
        <v>0</v>
      </c>
      <c r="BF421" s="143">
        <f>IF(U421="snížená",P421,0)</f>
        <v>0</v>
      </c>
      <c r="BG421" s="143">
        <f>IF(U421="zákl. přenesená",P421,0)</f>
        <v>0</v>
      </c>
      <c r="BH421" s="143">
        <f>IF(U421="sníž. přenesená",P421,0)</f>
        <v>0</v>
      </c>
      <c r="BI421" s="143">
        <f>IF(U421="nulová",P421,0)</f>
        <v>0</v>
      </c>
      <c r="BJ421" s="20" t="s">
        <v>84</v>
      </c>
      <c r="BK421" s="143">
        <f>ROUND(V421*K421,2)</f>
        <v>0</v>
      </c>
      <c r="BL421" s="20" t="s">
        <v>159</v>
      </c>
      <c r="BM421" s="20" t="s">
        <v>538</v>
      </c>
    </row>
    <row r="422" spans="2:65" s="12" customFormat="1" ht="22.5" customHeight="1">
      <c r="B422" s="157"/>
      <c r="C422" s="204"/>
      <c r="D422" s="204"/>
      <c r="E422" s="158" t="s">
        <v>5</v>
      </c>
      <c r="F422" s="656" t="s">
        <v>539</v>
      </c>
      <c r="G422" s="657"/>
      <c r="H422" s="657"/>
      <c r="I422" s="657"/>
      <c r="J422" s="204"/>
      <c r="K422" s="158" t="s">
        <v>5</v>
      </c>
      <c r="L422" s="204"/>
      <c r="M422" s="204"/>
      <c r="N422" s="204"/>
      <c r="O422" s="204"/>
      <c r="P422" s="204"/>
      <c r="Q422" s="204"/>
      <c r="R422" s="159"/>
      <c r="T422" s="160"/>
      <c r="U422" s="204"/>
      <c r="V422" s="204"/>
      <c r="W422" s="204"/>
      <c r="X422" s="204"/>
      <c r="Y422" s="204"/>
      <c r="Z422" s="204"/>
      <c r="AA422" s="204"/>
      <c r="AB422" s="204"/>
      <c r="AC422" s="204"/>
      <c r="AD422" s="161"/>
      <c r="AT422" s="162" t="s">
        <v>162</v>
      </c>
      <c r="AU422" s="162" t="s">
        <v>95</v>
      </c>
      <c r="AV422" s="12" t="s">
        <v>84</v>
      </c>
      <c r="AW422" s="12" t="s">
        <v>7</v>
      </c>
      <c r="AX422" s="12" t="s">
        <v>79</v>
      </c>
      <c r="AY422" s="162" t="s">
        <v>153</v>
      </c>
    </row>
    <row r="423" spans="2:65" s="10" customFormat="1" ht="22.5" customHeight="1">
      <c r="B423" s="144"/>
      <c r="C423" s="201"/>
      <c r="D423" s="201"/>
      <c r="E423" s="145" t="s">
        <v>5</v>
      </c>
      <c r="F423" s="658" t="s">
        <v>540</v>
      </c>
      <c r="G423" s="659"/>
      <c r="H423" s="659"/>
      <c r="I423" s="659"/>
      <c r="J423" s="201"/>
      <c r="K423" s="146">
        <v>408</v>
      </c>
      <c r="L423" s="201"/>
      <c r="M423" s="201"/>
      <c r="N423" s="201"/>
      <c r="O423" s="201"/>
      <c r="P423" s="201"/>
      <c r="Q423" s="201"/>
      <c r="R423" s="147"/>
      <c r="T423" s="148"/>
      <c r="U423" s="201"/>
      <c r="V423" s="201"/>
      <c r="W423" s="201"/>
      <c r="X423" s="201"/>
      <c r="Y423" s="201"/>
      <c r="Z423" s="201"/>
      <c r="AA423" s="201"/>
      <c r="AB423" s="201"/>
      <c r="AC423" s="201"/>
      <c r="AD423" s="149"/>
      <c r="AT423" s="150" t="s">
        <v>162</v>
      </c>
      <c r="AU423" s="150" t="s">
        <v>95</v>
      </c>
      <c r="AV423" s="10" t="s">
        <v>95</v>
      </c>
      <c r="AW423" s="10" t="s">
        <v>7</v>
      </c>
      <c r="AX423" s="10" t="s">
        <v>79</v>
      </c>
      <c r="AY423" s="150" t="s">
        <v>153</v>
      </c>
    </row>
    <row r="424" spans="2:65" s="11" customFormat="1" ht="22.5" customHeight="1">
      <c r="B424" s="151"/>
      <c r="C424" s="202"/>
      <c r="D424" s="202"/>
      <c r="E424" s="191" t="s">
        <v>5</v>
      </c>
      <c r="F424" s="660" t="s">
        <v>163</v>
      </c>
      <c r="G424" s="661"/>
      <c r="H424" s="661"/>
      <c r="I424" s="661"/>
      <c r="J424" s="202"/>
      <c r="K424" s="152">
        <v>408</v>
      </c>
      <c r="L424" s="202"/>
      <c r="M424" s="202"/>
      <c r="N424" s="202"/>
      <c r="O424" s="202"/>
      <c r="P424" s="202"/>
      <c r="Q424" s="202"/>
      <c r="R424" s="153"/>
      <c r="T424" s="154"/>
      <c r="U424" s="202"/>
      <c r="V424" s="202"/>
      <c r="W424" s="202"/>
      <c r="X424" s="202"/>
      <c r="Y424" s="202"/>
      <c r="Z424" s="202"/>
      <c r="AA424" s="202"/>
      <c r="AB424" s="202"/>
      <c r="AC424" s="202"/>
      <c r="AD424" s="155"/>
      <c r="AT424" s="156" t="s">
        <v>162</v>
      </c>
      <c r="AU424" s="156" t="s">
        <v>95</v>
      </c>
      <c r="AV424" s="11" t="s">
        <v>159</v>
      </c>
      <c r="AW424" s="11" t="s">
        <v>7</v>
      </c>
      <c r="AX424" s="11" t="s">
        <v>84</v>
      </c>
      <c r="AY424" s="156" t="s">
        <v>153</v>
      </c>
    </row>
    <row r="425" spans="2:65" s="1" customFormat="1" ht="22.5" customHeight="1">
      <c r="B425" s="134"/>
      <c r="C425" s="135" t="s">
        <v>541</v>
      </c>
      <c r="D425" s="135" t="s">
        <v>155</v>
      </c>
      <c r="E425" s="136" t="s">
        <v>542</v>
      </c>
      <c r="F425" s="654" t="s">
        <v>543</v>
      </c>
      <c r="G425" s="654"/>
      <c r="H425" s="654"/>
      <c r="I425" s="654"/>
      <c r="J425" s="137" t="s">
        <v>204</v>
      </c>
      <c r="K425" s="138">
        <v>103.31</v>
      </c>
      <c r="L425" s="203"/>
      <c r="M425" s="655"/>
      <c r="N425" s="655"/>
      <c r="O425" s="655"/>
      <c r="P425" s="655">
        <f>ROUND(V425*K425,2)</f>
        <v>0</v>
      </c>
      <c r="Q425" s="655"/>
      <c r="R425" s="139"/>
      <c r="T425" s="140" t="s">
        <v>5</v>
      </c>
      <c r="U425" s="42" t="s">
        <v>42</v>
      </c>
      <c r="V425" s="210">
        <f>L425+M425</f>
        <v>0</v>
      </c>
      <c r="W425" s="210">
        <f>ROUND(L425*K425,2)</f>
        <v>0</v>
      </c>
      <c r="X425" s="210">
        <f>ROUND(M425*K425,2)</f>
        <v>0</v>
      </c>
      <c r="Y425" s="141">
        <v>0.65</v>
      </c>
      <c r="Z425" s="141">
        <f>Y425*K425</f>
        <v>67.151499999999999</v>
      </c>
      <c r="AA425" s="141">
        <v>1.208E-2</v>
      </c>
      <c r="AB425" s="141">
        <f>AA425*K425</f>
        <v>1.2479848</v>
      </c>
      <c r="AC425" s="141">
        <v>0</v>
      </c>
      <c r="AD425" s="142">
        <f>AC425*K425</f>
        <v>0</v>
      </c>
      <c r="AR425" s="20" t="s">
        <v>159</v>
      </c>
      <c r="AT425" s="20" t="s">
        <v>155</v>
      </c>
      <c r="AU425" s="20" t="s">
        <v>95</v>
      </c>
      <c r="AY425" s="20" t="s">
        <v>153</v>
      </c>
      <c r="BE425" s="143">
        <f>IF(U425="základní",P425,0)</f>
        <v>0</v>
      </c>
      <c r="BF425" s="143">
        <f>IF(U425="snížená",P425,0)</f>
        <v>0</v>
      </c>
      <c r="BG425" s="143">
        <f>IF(U425="zákl. přenesená",P425,0)</f>
        <v>0</v>
      </c>
      <c r="BH425" s="143">
        <f>IF(U425="sníž. přenesená",P425,0)</f>
        <v>0</v>
      </c>
      <c r="BI425" s="143">
        <f>IF(U425="nulová",P425,0)</f>
        <v>0</v>
      </c>
      <c r="BJ425" s="20" t="s">
        <v>84</v>
      </c>
      <c r="BK425" s="143">
        <f>ROUND(V425*K425,2)</f>
        <v>0</v>
      </c>
      <c r="BL425" s="20" t="s">
        <v>159</v>
      </c>
      <c r="BM425" s="20" t="s">
        <v>544</v>
      </c>
    </row>
    <row r="426" spans="2:65" s="10" customFormat="1" ht="22.5" customHeight="1">
      <c r="B426" s="144"/>
      <c r="C426" s="201"/>
      <c r="D426" s="201"/>
      <c r="E426" s="145" t="s">
        <v>5</v>
      </c>
      <c r="F426" s="662" t="s">
        <v>545</v>
      </c>
      <c r="G426" s="663"/>
      <c r="H426" s="663"/>
      <c r="I426" s="663"/>
      <c r="J426" s="201"/>
      <c r="K426" s="146">
        <v>78.88</v>
      </c>
      <c r="L426" s="201"/>
      <c r="M426" s="201"/>
      <c r="N426" s="201"/>
      <c r="O426" s="201"/>
      <c r="P426" s="201"/>
      <c r="Q426" s="201"/>
      <c r="R426" s="147"/>
      <c r="T426" s="148"/>
      <c r="U426" s="201"/>
      <c r="V426" s="201"/>
      <c r="W426" s="201"/>
      <c r="X426" s="201"/>
      <c r="Y426" s="201"/>
      <c r="Z426" s="201"/>
      <c r="AA426" s="201"/>
      <c r="AB426" s="201"/>
      <c r="AC426" s="201"/>
      <c r="AD426" s="149"/>
      <c r="AT426" s="150" t="s">
        <v>162</v>
      </c>
      <c r="AU426" s="150" t="s">
        <v>95</v>
      </c>
      <c r="AV426" s="10" t="s">
        <v>95</v>
      </c>
      <c r="AW426" s="10" t="s">
        <v>7</v>
      </c>
      <c r="AX426" s="10" t="s">
        <v>79</v>
      </c>
      <c r="AY426" s="150" t="s">
        <v>153</v>
      </c>
    </row>
    <row r="427" spans="2:65" s="10" customFormat="1" ht="22.5" customHeight="1">
      <c r="B427" s="144"/>
      <c r="C427" s="201"/>
      <c r="D427" s="201"/>
      <c r="E427" s="145" t="s">
        <v>5</v>
      </c>
      <c r="F427" s="658" t="s">
        <v>546</v>
      </c>
      <c r="G427" s="659"/>
      <c r="H427" s="659"/>
      <c r="I427" s="659"/>
      <c r="J427" s="201"/>
      <c r="K427" s="146">
        <v>24.43</v>
      </c>
      <c r="L427" s="201"/>
      <c r="M427" s="201"/>
      <c r="N427" s="201"/>
      <c r="O427" s="201"/>
      <c r="P427" s="201"/>
      <c r="Q427" s="201"/>
      <c r="R427" s="147"/>
      <c r="T427" s="148"/>
      <c r="U427" s="201"/>
      <c r="V427" s="201"/>
      <c r="W427" s="201"/>
      <c r="X427" s="201"/>
      <c r="Y427" s="201"/>
      <c r="Z427" s="201"/>
      <c r="AA427" s="201"/>
      <c r="AB427" s="201"/>
      <c r="AC427" s="201"/>
      <c r="AD427" s="149"/>
      <c r="AT427" s="150" t="s">
        <v>162</v>
      </c>
      <c r="AU427" s="150" t="s">
        <v>95</v>
      </c>
      <c r="AV427" s="10" t="s">
        <v>95</v>
      </c>
      <c r="AW427" s="10" t="s">
        <v>7</v>
      </c>
      <c r="AX427" s="10" t="s">
        <v>79</v>
      </c>
      <c r="AY427" s="150" t="s">
        <v>153</v>
      </c>
    </row>
    <row r="428" spans="2:65" s="11" customFormat="1" ht="22.5" customHeight="1">
      <c r="B428" s="151"/>
      <c r="C428" s="202"/>
      <c r="D428" s="202"/>
      <c r="E428" s="191" t="s">
        <v>5</v>
      </c>
      <c r="F428" s="660" t="s">
        <v>163</v>
      </c>
      <c r="G428" s="661"/>
      <c r="H428" s="661"/>
      <c r="I428" s="661"/>
      <c r="J428" s="202"/>
      <c r="K428" s="152">
        <v>103.31</v>
      </c>
      <c r="L428" s="202"/>
      <c r="M428" s="202"/>
      <c r="N428" s="202"/>
      <c r="O428" s="202"/>
      <c r="P428" s="202"/>
      <c r="Q428" s="202"/>
      <c r="R428" s="153"/>
      <c r="T428" s="154"/>
      <c r="U428" s="202"/>
      <c r="V428" s="202"/>
      <c r="W428" s="202"/>
      <c r="X428" s="202"/>
      <c r="Y428" s="202"/>
      <c r="Z428" s="202"/>
      <c r="AA428" s="202"/>
      <c r="AB428" s="202"/>
      <c r="AC428" s="202"/>
      <c r="AD428" s="155"/>
      <c r="AT428" s="156" t="s">
        <v>162</v>
      </c>
      <c r="AU428" s="156" t="s">
        <v>95</v>
      </c>
      <c r="AV428" s="11" t="s">
        <v>159</v>
      </c>
      <c r="AW428" s="11" t="s">
        <v>7</v>
      </c>
      <c r="AX428" s="11" t="s">
        <v>84</v>
      </c>
      <c r="AY428" s="156" t="s">
        <v>153</v>
      </c>
    </row>
    <row r="429" spans="2:65" s="1" customFormat="1" ht="22.5" customHeight="1">
      <c r="B429" s="134"/>
      <c r="C429" s="135" t="s">
        <v>547</v>
      </c>
      <c r="D429" s="135" t="s">
        <v>155</v>
      </c>
      <c r="E429" s="136" t="s">
        <v>548</v>
      </c>
      <c r="F429" s="654" t="s">
        <v>549</v>
      </c>
      <c r="G429" s="654"/>
      <c r="H429" s="654"/>
      <c r="I429" s="654"/>
      <c r="J429" s="137" t="s">
        <v>204</v>
      </c>
      <c r="K429" s="138">
        <v>103.31</v>
      </c>
      <c r="L429" s="203"/>
      <c r="M429" s="655"/>
      <c r="N429" s="655"/>
      <c r="O429" s="655"/>
      <c r="P429" s="655">
        <f>ROUND(V429*K429,2)</f>
        <v>0</v>
      </c>
      <c r="Q429" s="655"/>
      <c r="R429" s="139"/>
      <c r="T429" s="140" t="s">
        <v>5</v>
      </c>
      <c r="U429" s="42" t="s">
        <v>42</v>
      </c>
      <c r="V429" s="210">
        <f>L429+M429</f>
        <v>0</v>
      </c>
      <c r="W429" s="210">
        <f>ROUND(L429*K429,2)</f>
        <v>0</v>
      </c>
      <c r="X429" s="210">
        <f>ROUND(M429*K429,2)</f>
        <v>0</v>
      </c>
      <c r="Y429" s="141">
        <v>0.32</v>
      </c>
      <c r="Z429" s="141">
        <f>Y429*K429</f>
        <v>33.059200000000004</v>
      </c>
      <c r="AA429" s="141">
        <v>0</v>
      </c>
      <c r="AB429" s="141">
        <f>AA429*K429</f>
        <v>0</v>
      </c>
      <c r="AC429" s="141">
        <v>0</v>
      </c>
      <c r="AD429" s="142">
        <f>AC429*K429</f>
        <v>0</v>
      </c>
      <c r="AR429" s="20" t="s">
        <v>159</v>
      </c>
      <c r="AT429" s="20" t="s">
        <v>155</v>
      </c>
      <c r="AU429" s="20" t="s">
        <v>95</v>
      </c>
      <c r="AY429" s="20" t="s">
        <v>153</v>
      </c>
      <c r="BE429" s="143">
        <f>IF(U429="základní",P429,0)</f>
        <v>0</v>
      </c>
      <c r="BF429" s="143">
        <f>IF(U429="snížená",P429,0)</f>
        <v>0</v>
      </c>
      <c r="BG429" s="143">
        <f>IF(U429="zákl. přenesená",P429,0)</f>
        <v>0</v>
      </c>
      <c r="BH429" s="143">
        <f>IF(U429="sníž. přenesená",P429,0)</f>
        <v>0</v>
      </c>
      <c r="BI429" s="143">
        <f>IF(U429="nulová",P429,0)</f>
        <v>0</v>
      </c>
      <c r="BJ429" s="20" t="s">
        <v>84</v>
      </c>
      <c r="BK429" s="143">
        <f>ROUND(V429*K429,2)</f>
        <v>0</v>
      </c>
      <c r="BL429" s="20" t="s">
        <v>159</v>
      </c>
      <c r="BM429" s="20" t="s">
        <v>550</v>
      </c>
    </row>
    <row r="430" spans="2:65" s="10" customFormat="1" ht="22.5" customHeight="1">
      <c r="B430" s="144"/>
      <c r="C430" s="201"/>
      <c r="D430" s="201"/>
      <c r="E430" s="145" t="s">
        <v>5</v>
      </c>
      <c r="F430" s="662" t="s">
        <v>545</v>
      </c>
      <c r="G430" s="663"/>
      <c r="H430" s="663"/>
      <c r="I430" s="663"/>
      <c r="J430" s="201"/>
      <c r="K430" s="146">
        <v>78.88</v>
      </c>
      <c r="L430" s="201"/>
      <c r="M430" s="201"/>
      <c r="N430" s="201"/>
      <c r="O430" s="201"/>
      <c r="P430" s="201"/>
      <c r="Q430" s="201"/>
      <c r="R430" s="147"/>
      <c r="T430" s="148"/>
      <c r="U430" s="201"/>
      <c r="V430" s="201"/>
      <c r="W430" s="201"/>
      <c r="X430" s="201"/>
      <c r="Y430" s="201"/>
      <c r="Z430" s="201"/>
      <c r="AA430" s="201"/>
      <c r="AB430" s="201"/>
      <c r="AC430" s="201"/>
      <c r="AD430" s="149"/>
      <c r="AT430" s="150" t="s">
        <v>162</v>
      </c>
      <c r="AU430" s="150" t="s">
        <v>95</v>
      </c>
      <c r="AV430" s="10" t="s">
        <v>95</v>
      </c>
      <c r="AW430" s="10" t="s">
        <v>7</v>
      </c>
      <c r="AX430" s="10" t="s">
        <v>79</v>
      </c>
      <c r="AY430" s="150" t="s">
        <v>153</v>
      </c>
    </row>
    <row r="431" spans="2:65" s="10" customFormat="1" ht="22.5" customHeight="1">
      <c r="B431" s="144"/>
      <c r="C431" s="201"/>
      <c r="D431" s="201"/>
      <c r="E431" s="145" t="s">
        <v>5</v>
      </c>
      <c r="F431" s="658" t="s">
        <v>546</v>
      </c>
      <c r="G431" s="659"/>
      <c r="H431" s="659"/>
      <c r="I431" s="659"/>
      <c r="J431" s="201"/>
      <c r="K431" s="146">
        <v>24.43</v>
      </c>
      <c r="L431" s="201"/>
      <c r="M431" s="201"/>
      <c r="N431" s="201"/>
      <c r="O431" s="201"/>
      <c r="P431" s="201"/>
      <c r="Q431" s="201"/>
      <c r="R431" s="147"/>
      <c r="T431" s="148"/>
      <c r="U431" s="201"/>
      <c r="V431" s="201"/>
      <c r="W431" s="201"/>
      <c r="X431" s="201"/>
      <c r="Y431" s="201"/>
      <c r="Z431" s="201"/>
      <c r="AA431" s="201"/>
      <c r="AB431" s="201"/>
      <c r="AC431" s="201"/>
      <c r="AD431" s="149"/>
      <c r="AT431" s="150" t="s">
        <v>162</v>
      </c>
      <c r="AU431" s="150" t="s">
        <v>95</v>
      </c>
      <c r="AV431" s="10" t="s">
        <v>95</v>
      </c>
      <c r="AW431" s="10" t="s">
        <v>7</v>
      </c>
      <c r="AX431" s="10" t="s">
        <v>79</v>
      </c>
      <c r="AY431" s="150" t="s">
        <v>153</v>
      </c>
    </row>
    <row r="432" spans="2:65" s="11" customFormat="1" ht="22.5" customHeight="1">
      <c r="B432" s="151"/>
      <c r="C432" s="202"/>
      <c r="D432" s="202"/>
      <c r="E432" s="191" t="s">
        <v>5</v>
      </c>
      <c r="F432" s="660" t="s">
        <v>163</v>
      </c>
      <c r="G432" s="661"/>
      <c r="H432" s="661"/>
      <c r="I432" s="661"/>
      <c r="J432" s="202"/>
      <c r="K432" s="152">
        <v>103.31</v>
      </c>
      <c r="L432" s="202"/>
      <c r="M432" s="202"/>
      <c r="N432" s="202"/>
      <c r="O432" s="202"/>
      <c r="P432" s="202"/>
      <c r="Q432" s="202"/>
      <c r="R432" s="153"/>
      <c r="T432" s="154"/>
      <c r="U432" s="202"/>
      <c r="V432" s="202"/>
      <c r="W432" s="202"/>
      <c r="X432" s="202"/>
      <c r="Y432" s="202"/>
      <c r="Z432" s="202"/>
      <c r="AA432" s="202"/>
      <c r="AB432" s="202"/>
      <c r="AC432" s="202"/>
      <c r="AD432" s="155"/>
      <c r="AT432" s="156" t="s">
        <v>162</v>
      </c>
      <c r="AU432" s="156" t="s">
        <v>95</v>
      </c>
      <c r="AV432" s="11" t="s">
        <v>159</v>
      </c>
      <c r="AW432" s="11" t="s">
        <v>7</v>
      </c>
      <c r="AX432" s="11" t="s">
        <v>84</v>
      </c>
      <c r="AY432" s="156" t="s">
        <v>153</v>
      </c>
    </row>
    <row r="433" spans="2:65" s="1" customFormat="1" ht="44.25" customHeight="1">
      <c r="B433" s="134"/>
      <c r="C433" s="135" t="s">
        <v>551</v>
      </c>
      <c r="D433" s="135" t="s">
        <v>155</v>
      </c>
      <c r="E433" s="136" t="s">
        <v>552</v>
      </c>
      <c r="F433" s="654" t="s">
        <v>553</v>
      </c>
      <c r="G433" s="654"/>
      <c r="H433" s="654"/>
      <c r="I433" s="654"/>
      <c r="J433" s="137" t="s">
        <v>554</v>
      </c>
      <c r="K433" s="138">
        <v>1</v>
      </c>
      <c r="L433" s="203"/>
      <c r="M433" s="655"/>
      <c r="N433" s="655"/>
      <c r="O433" s="655"/>
      <c r="P433" s="655">
        <f>ROUND(V433*K433,2)</f>
        <v>0</v>
      </c>
      <c r="Q433" s="655"/>
      <c r="R433" s="139"/>
      <c r="T433" s="140" t="s">
        <v>5</v>
      </c>
      <c r="U433" s="42" t="s">
        <v>42</v>
      </c>
      <c r="V433" s="210">
        <f>L433+M433</f>
        <v>0</v>
      </c>
      <c r="W433" s="210">
        <f>ROUND(L433*K433,2)</f>
        <v>0</v>
      </c>
      <c r="X433" s="210">
        <f>ROUND(M433*K433,2)</f>
        <v>0</v>
      </c>
      <c r="Y433" s="141">
        <v>0</v>
      </c>
      <c r="Z433" s="141">
        <f>Y433*K433</f>
        <v>0</v>
      </c>
      <c r="AA433" s="141">
        <v>0</v>
      </c>
      <c r="AB433" s="141">
        <f>AA433*K433</f>
        <v>0</v>
      </c>
      <c r="AC433" s="141">
        <v>0</v>
      </c>
      <c r="AD433" s="142">
        <f>AC433*K433</f>
        <v>0</v>
      </c>
      <c r="AR433" s="20" t="s">
        <v>159</v>
      </c>
      <c r="AT433" s="20" t="s">
        <v>155</v>
      </c>
      <c r="AU433" s="20" t="s">
        <v>95</v>
      </c>
      <c r="AY433" s="20" t="s">
        <v>153</v>
      </c>
      <c r="BE433" s="143">
        <f>IF(U433="základní",P433,0)</f>
        <v>0</v>
      </c>
      <c r="BF433" s="143">
        <f>IF(U433="snížená",P433,0)</f>
        <v>0</v>
      </c>
      <c r="BG433" s="143">
        <f>IF(U433="zákl. přenesená",P433,0)</f>
        <v>0</v>
      </c>
      <c r="BH433" s="143">
        <f>IF(U433="sníž. přenesená",P433,0)</f>
        <v>0</v>
      </c>
      <c r="BI433" s="143">
        <f>IF(U433="nulová",P433,0)</f>
        <v>0</v>
      </c>
      <c r="BJ433" s="20" t="s">
        <v>84</v>
      </c>
      <c r="BK433" s="143">
        <f>ROUND(V433*K433,2)</f>
        <v>0</v>
      </c>
      <c r="BL433" s="20" t="s">
        <v>159</v>
      </c>
      <c r="BM433" s="20" t="s">
        <v>555</v>
      </c>
    </row>
    <row r="434" spans="2:65" s="1" customFormat="1" ht="57" customHeight="1">
      <c r="B434" s="134"/>
      <c r="C434" s="135" t="s">
        <v>556</v>
      </c>
      <c r="D434" s="135" t="s">
        <v>155</v>
      </c>
      <c r="E434" s="136" t="s">
        <v>557</v>
      </c>
      <c r="F434" s="654" t="s">
        <v>558</v>
      </c>
      <c r="G434" s="654"/>
      <c r="H434" s="654"/>
      <c r="I434" s="654"/>
      <c r="J434" s="137" t="s">
        <v>554</v>
      </c>
      <c r="K434" s="138">
        <v>1</v>
      </c>
      <c r="L434" s="203"/>
      <c r="M434" s="655"/>
      <c r="N434" s="655"/>
      <c r="O434" s="655"/>
      <c r="P434" s="655">
        <f>ROUND(V434*K434,2)</f>
        <v>0</v>
      </c>
      <c r="Q434" s="655"/>
      <c r="R434" s="139"/>
      <c r="T434" s="140" t="s">
        <v>5</v>
      </c>
      <c r="U434" s="42" t="s">
        <v>42</v>
      </c>
      <c r="V434" s="210">
        <f>L434+M434</f>
        <v>0</v>
      </c>
      <c r="W434" s="210">
        <f>ROUND(L434*K434,2)</f>
        <v>0</v>
      </c>
      <c r="X434" s="210">
        <f>ROUND(M434*K434,2)</f>
        <v>0</v>
      </c>
      <c r="Y434" s="141">
        <v>0</v>
      </c>
      <c r="Z434" s="141">
        <f>Y434*K434</f>
        <v>0</v>
      </c>
      <c r="AA434" s="141">
        <v>0</v>
      </c>
      <c r="AB434" s="141">
        <f>AA434*K434</f>
        <v>0</v>
      </c>
      <c r="AC434" s="141">
        <v>0</v>
      </c>
      <c r="AD434" s="142">
        <f>AC434*K434</f>
        <v>0</v>
      </c>
      <c r="AR434" s="20" t="s">
        <v>159</v>
      </c>
      <c r="AT434" s="20" t="s">
        <v>155</v>
      </c>
      <c r="AU434" s="20" t="s">
        <v>95</v>
      </c>
      <c r="AY434" s="20" t="s">
        <v>153</v>
      </c>
      <c r="BE434" s="143">
        <f>IF(U434="základní",P434,0)</f>
        <v>0</v>
      </c>
      <c r="BF434" s="143">
        <f>IF(U434="snížená",P434,0)</f>
        <v>0</v>
      </c>
      <c r="BG434" s="143">
        <f>IF(U434="zákl. přenesená",P434,0)</f>
        <v>0</v>
      </c>
      <c r="BH434" s="143">
        <f>IF(U434="sníž. přenesená",P434,0)</f>
        <v>0</v>
      </c>
      <c r="BI434" s="143">
        <f>IF(U434="nulová",P434,0)</f>
        <v>0</v>
      </c>
      <c r="BJ434" s="20" t="s">
        <v>84</v>
      </c>
      <c r="BK434" s="143">
        <f>ROUND(V434*K434,2)</f>
        <v>0</v>
      </c>
      <c r="BL434" s="20" t="s">
        <v>159</v>
      </c>
      <c r="BM434" s="20" t="s">
        <v>559</v>
      </c>
    </row>
    <row r="435" spans="2:65" s="1" customFormat="1" ht="44.25" customHeight="1">
      <c r="B435" s="134"/>
      <c r="C435" s="135" t="s">
        <v>560</v>
      </c>
      <c r="D435" s="135" t="s">
        <v>155</v>
      </c>
      <c r="E435" s="136" t="s">
        <v>561</v>
      </c>
      <c r="F435" s="654" t="s">
        <v>562</v>
      </c>
      <c r="G435" s="654"/>
      <c r="H435" s="654"/>
      <c r="I435" s="654"/>
      <c r="J435" s="137" t="s">
        <v>554</v>
      </c>
      <c r="K435" s="138">
        <v>2</v>
      </c>
      <c r="L435" s="203"/>
      <c r="M435" s="655"/>
      <c r="N435" s="655"/>
      <c r="O435" s="655"/>
      <c r="P435" s="655">
        <f>ROUND(V435*K435,2)</f>
        <v>0</v>
      </c>
      <c r="Q435" s="655"/>
      <c r="R435" s="139"/>
      <c r="T435" s="140" t="s">
        <v>5</v>
      </c>
      <c r="U435" s="42" t="s">
        <v>42</v>
      </c>
      <c r="V435" s="210">
        <f>L435+M435</f>
        <v>0</v>
      </c>
      <c r="W435" s="210">
        <f>ROUND(L435*K435,2)</f>
        <v>0</v>
      </c>
      <c r="X435" s="210">
        <f>ROUND(M435*K435,2)</f>
        <v>0</v>
      </c>
      <c r="Y435" s="141">
        <v>0</v>
      </c>
      <c r="Z435" s="141">
        <f>Y435*K435</f>
        <v>0</v>
      </c>
      <c r="AA435" s="141">
        <v>0</v>
      </c>
      <c r="AB435" s="141">
        <f>AA435*K435</f>
        <v>0</v>
      </c>
      <c r="AC435" s="141">
        <v>0</v>
      </c>
      <c r="AD435" s="142">
        <f>AC435*K435</f>
        <v>0</v>
      </c>
      <c r="AR435" s="20" t="s">
        <v>159</v>
      </c>
      <c r="AT435" s="20" t="s">
        <v>155</v>
      </c>
      <c r="AU435" s="20" t="s">
        <v>95</v>
      </c>
      <c r="AY435" s="20" t="s">
        <v>153</v>
      </c>
      <c r="BE435" s="143">
        <f>IF(U435="základní",P435,0)</f>
        <v>0</v>
      </c>
      <c r="BF435" s="143">
        <f>IF(U435="snížená",P435,0)</f>
        <v>0</v>
      </c>
      <c r="BG435" s="143">
        <f>IF(U435="zákl. přenesená",P435,0)</f>
        <v>0</v>
      </c>
      <c r="BH435" s="143">
        <f>IF(U435="sníž. přenesená",P435,0)</f>
        <v>0</v>
      </c>
      <c r="BI435" s="143">
        <f>IF(U435="nulová",P435,0)</f>
        <v>0</v>
      </c>
      <c r="BJ435" s="20" t="s">
        <v>84</v>
      </c>
      <c r="BK435" s="143">
        <f>ROUND(V435*K435,2)</f>
        <v>0</v>
      </c>
      <c r="BL435" s="20" t="s">
        <v>159</v>
      </c>
      <c r="BM435" s="20" t="s">
        <v>563</v>
      </c>
    </row>
    <row r="436" spans="2:65" s="12" customFormat="1" ht="22.5" customHeight="1">
      <c r="B436" s="157"/>
      <c r="C436" s="204"/>
      <c r="D436" s="204"/>
      <c r="E436" s="158" t="s">
        <v>5</v>
      </c>
      <c r="F436" s="656" t="s">
        <v>564</v>
      </c>
      <c r="G436" s="657"/>
      <c r="H436" s="657"/>
      <c r="I436" s="657"/>
      <c r="J436" s="204"/>
      <c r="K436" s="158" t="s">
        <v>5</v>
      </c>
      <c r="L436" s="204"/>
      <c r="M436" s="204"/>
      <c r="N436" s="204"/>
      <c r="O436" s="204"/>
      <c r="P436" s="204"/>
      <c r="Q436" s="204"/>
      <c r="R436" s="159"/>
      <c r="T436" s="160"/>
      <c r="U436" s="204"/>
      <c r="V436" s="204"/>
      <c r="W436" s="204"/>
      <c r="X436" s="204"/>
      <c r="Y436" s="204"/>
      <c r="Z436" s="204"/>
      <c r="AA436" s="204"/>
      <c r="AB436" s="204"/>
      <c r="AC436" s="204"/>
      <c r="AD436" s="161"/>
      <c r="AT436" s="162" t="s">
        <v>162</v>
      </c>
      <c r="AU436" s="162" t="s">
        <v>95</v>
      </c>
      <c r="AV436" s="12" t="s">
        <v>84</v>
      </c>
      <c r="AW436" s="12" t="s">
        <v>7</v>
      </c>
      <c r="AX436" s="12" t="s">
        <v>79</v>
      </c>
      <c r="AY436" s="162" t="s">
        <v>153</v>
      </c>
    </row>
    <row r="437" spans="2:65" s="10" customFormat="1" ht="22.5" customHeight="1">
      <c r="B437" s="144"/>
      <c r="C437" s="201"/>
      <c r="D437" s="201"/>
      <c r="E437" s="145" t="s">
        <v>5</v>
      </c>
      <c r="F437" s="658" t="s">
        <v>95</v>
      </c>
      <c r="G437" s="659"/>
      <c r="H437" s="659"/>
      <c r="I437" s="659"/>
      <c r="J437" s="201"/>
      <c r="K437" s="146">
        <v>2</v>
      </c>
      <c r="L437" s="201"/>
      <c r="M437" s="201"/>
      <c r="N437" s="201"/>
      <c r="O437" s="201"/>
      <c r="P437" s="201"/>
      <c r="Q437" s="201"/>
      <c r="R437" s="147"/>
      <c r="T437" s="148"/>
      <c r="U437" s="201"/>
      <c r="V437" s="201"/>
      <c r="W437" s="201"/>
      <c r="X437" s="201"/>
      <c r="Y437" s="201"/>
      <c r="Z437" s="201"/>
      <c r="AA437" s="201"/>
      <c r="AB437" s="201"/>
      <c r="AC437" s="201"/>
      <c r="AD437" s="149"/>
      <c r="AT437" s="150" t="s">
        <v>162</v>
      </c>
      <c r="AU437" s="150" t="s">
        <v>95</v>
      </c>
      <c r="AV437" s="10" t="s">
        <v>95</v>
      </c>
      <c r="AW437" s="10" t="s">
        <v>7</v>
      </c>
      <c r="AX437" s="10" t="s">
        <v>79</v>
      </c>
      <c r="AY437" s="150" t="s">
        <v>153</v>
      </c>
    </row>
    <row r="438" spans="2:65" s="11" customFormat="1" ht="22.5" customHeight="1">
      <c r="B438" s="151"/>
      <c r="C438" s="202"/>
      <c r="D438" s="202"/>
      <c r="E438" s="191" t="s">
        <v>5</v>
      </c>
      <c r="F438" s="660" t="s">
        <v>163</v>
      </c>
      <c r="G438" s="661"/>
      <c r="H438" s="661"/>
      <c r="I438" s="661"/>
      <c r="J438" s="202"/>
      <c r="K438" s="152">
        <v>2</v>
      </c>
      <c r="L438" s="202"/>
      <c r="M438" s="202"/>
      <c r="N438" s="202"/>
      <c r="O438" s="202"/>
      <c r="P438" s="202"/>
      <c r="Q438" s="202"/>
      <c r="R438" s="153"/>
      <c r="T438" s="154"/>
      <c r="U438" s="202"/>
      <c r="V438" s="202"/>
      <c r="W438" s="202"/>
      <c r="X438" s="202"/>
      <c r="Y438" s="202"/>
      <c r="Z438" s="202"/>
      <c r="AA438" s="202"/>
      <c r="AB438" s="202"/>
      <c r="AC438" s="202"/>
      <c r="AD438" s="155"/>
      <c r="AT438" s="156" t="s">
        <v>162</v>
      </c>
      <c r="AU438" s="156" t="s">
        <v>95</v>
      </c>
      <c r="AV438" s="11" t="s">
        <v>159</v>
      </c>
      <c r="AW438" s="11" t="s">
        <v>7</v>
      </c>
      <c r="AX438" s="11" t="s">
        <v>84</v>
      </c>
      <c r="AY438" s="156" t="s">
        <v>153</v>
      </c>
    </row>
    <row r="439" spans="2:65" s="1" customFormat="1" ht="82.5" customHeight="1">
      <c r="B439" s="134"/>
      <c r="C439" s="135" t="s">
        <v>565</v>
      </c>
      <c r="D439" s="135" t="s">
        <v>155</v>
      </c>
      <c r="E439" s="136" t="s">
        <v>566</v>
      </c>
      <c r="F439" s="654" t="s">
        <v>567</v>
      </c>
      <c r="G439" s="654"/>
      <c r="H439" s="654"/>
      <c r="I439" s="654"/>
      <c r="J439" s="137" t="s">
        <v>554</v>
      </c>
      <c r="K439" s="138">
        <v>1</v>
      </c>
      <c r="L439" s="203"/>
      <c r="M439" s="655"/>
      <c r="N439" s="655"/>
      <c r="O439" s="655"/>
      <c r="P439" s="655">
        <f t="shared" ref="P439:P458" si="0">ROUND(V439*K439,2)</f>
        <v>0</v>
      </c>
      <c r="Q439" s="655"/>
      <c r="R439" s="139"/>
      <c r="T439" s="140" t="s">
        <v>5</v>
      </c>
      <c r="U439" s="42" t="s">
        <v>42</v>
      </c>
      <c r="V439" s="210">
        <f t="shared" ref="V439:V458" si="1">L439+M439</f>
        <v>0</v>
      </c>
      <c r="W439" s="210">
        <f t="shared" ref="W439:W458" si="2">ROUND(L439*K439,2)</f>
        <v>0</v>
      </c>
      <c r="X439" s="210">
        <f t="shared" ref="X439:X458" si="3">ROUND(M439*K439,2)</f>
        <v>0</v>
      </c>
      <c r="Y439" s="141">
        <v>0</v>
      </c>
      <c r="Z439" s="141">
        <f t="shared" ref="Z439:Z458" si="4">Y439*K439</f>
        <v>0</v>
      </c>
      <c r="AA439" s="141">
        <v>0</v>
      </c>
      <c r="AB439" s="141">
        <f t="shared" ref="AB439:AB458" si="5">AA439*K439</f>
        <v>0</v>
      </c>
      <c r="AC439" s="141">
        <v>0</v>
      </c>
      <c r="AD439" s="142">
        <f t="shared" ref="AD439:AD458" si="6">AC439*K439</f>
        <v>0</v>
      </c>
      <c r="AR439" s="20" t="s">
        <v>159</v>
      </c>
      <c r="AT439" s="20" t="s">
        <v>155</v>
      </c>
      <c r="AU439" s="20" t="s">
        <v>95</v>
      </c>
      <c r="AY439" s="20" t="s">
        <v>153</v>
      </c>
      <c r="BE439" s="143">
        <f t="shared" ref="BE439:BE458" si="7">IF(U439="základní",P439,0)</f>
        <v>0</v>
      </c>
      <c r="BF439" s="143">
        <f t="shared" ref="BF439:BF458" si="8">IF(U439="snížená",P439,0)</f>
        <v>0</v>
      </c>
      <c r="BG439" s="143">
        <f t="shared" ref="BG439:BG458" si="9">IF(U439="zákl. přenesená",P439,0)</f>
        <v>0</v>
      </c>
      <c r="BH439" s="143">
        <f t="shared" ref="BH439:BH458" si="10">IF(U439="sníž. přenesená",P439,0)</f>
        <v>0</v>
      </c>
      <c r="BI439" s="143">
        <f t="shared" ref="BI439:BI458" si="11">IF(U439="nulová",P439,0)</f>
        <v>0</v>
      </c>
      <c r="BJ439" s="20" t="s">
        <v>84</v>
      </c>
      <c r="BK439" s="143">
        <f t="shared" ref="BK439:BK458" si="12">ROUND(V439*K439,2)</f>
        <v>0</v>
      </c>
      <c r="BL439" s="20" t="s">
        <v>159</v>
      </c>
      <c r="BM439" s="20" t="s">
        <v>568</v>
      </c>
    </row>
    <row r="440" spans="2:65" s="1" customFormat="1" ht="44.25" customHeight="1">
      <c r="B440" s="134"/>
      <c r="C440" s="135" t="s">
        <v>569</v>
      </c>
      <c r="D440" s="135" t="s">
        <v>155</v>
      </c>
      <c r="E440" s="136" t="s">
        <v>570</v>
      </c>
      <c r="F440" s="654" t="s">
        <v>571</v>
      </c>
      <c r="G440" s="654"/>
      <c r="H440" s="654"/>
      <c r="I440" s="654"/>
      <c r="J440" s="137" t="s">
        <v>554</v>
      </c>
      <c r="K440" s="138">
        <v>1</v>
      </c>
      <c r="L440" s="203"/>
      <c r="M440" s="655"/>
      <c r="N440" s="655"/>
      <c r="O440" s="655"/>
      <c r="P440" s="655">
        <f t="shared" si="0"/>
        <v>0</v>
      </c>
      <c r="Q440" s="655"/>
      <c r="R440" s="139"/>
      <c r="T440" s="140" t="s">
        <v>5</v>
      </c>
      <c r="U440" s="42" t="s">
        <v>42</v>
      </c>
      <c r="V440" s="210">
        <f t="shared" si="1"/>
        <v>0</v>
      </c>
      <c r="W440" s="210">
        <f t="shared" si="2"/>
        <v>0</v>
      </c>
      <c r="X440" s="210">
        <f t="shared" si="3"/>
        <v>0</v>
      </c>
      <c r="Y440" s="141">
        <v>0</v>
      </c>
      <c r="Z440" s="141">
        <f t="shared" si="4"/>
        <v>0</v>
      </c>
      <c r="AA440" s="141">
        <v>0</v>
      </c>
      <c r="AB440" s="141">
        <f t="shared" si="5"/>
        <v>0</v>
      </c>
      <c r="AC440" s="141">
        <v>0</v>
      </c>
      <c r="AD440" s="142">
        <f t="shared" si="6"/>
        <v>0</v>
      </c>
      <c r="AR440" s="20" t="s">
        <v>159</v>
      </c>
      <c r="AT440" s="20" t="s">
        <v>155</v>
      </c>
      <c r="AU440" s="20" t="s">
        <v>95</v>
      </c>
      <c r="AY440" s="20" t="s">
        <v>153</v>
      </c>
      <c r="BE440" s="143">
        <f t="shared" si="7"/>
        <v>0</v>
      </c>
      <c r="BF440" s="143">
        <f t="shared" si="8"/>
        <v>0</v>
      </c>
      <c r="BG440" s="143">
        <f t="shared" si="9"/>
        <v>0</v>
      </c>
      <c r="BH440" s="143">
        <f t="shared" si="10"/>
        <v>0</v>
      </c>
      <c r="BI440" s="143">
        <f t="shared" si="11"/>
        <v>0</v>
      </c>
      <c r="BJ440" s="20" t="s">
        <v>84</v>
      </c>
      <c r="BK440" s="143">
        <f t="shared" si="12"/>
        <v>0</v>
      </c>
      <c r="BL440" s="20" t="s">
        <v>159</v>
      </c>
      <c r="BM440" s="20" t="s">
        <v>572</v>
      </c>
    </row>
    <row r="441" spans="2:65" s="1" customFormat="1" ht="82.5" customHeight="1">
      <c r="B441" s="134"/>
      <c r="C441" s="135" t="s">
        <v>573</v>
      </c>
      <c r="D441" s="135" t="s">
        <v>155</v>
      </c>
      <c r="E441" s="136" t="s">
        <v>574</v>
      </c>
      <c r="F441" s="654" t="s">
        <v>575</v>
      </c>
      <c r="G441" s="654"/>
      <c r="H441" s="654"/>
      <c r="I441" s="654"/>
      <c r="J441" s="137" t="s">
        <v>554</v>
      </c>
      <c r="K441" s="138">
        <v>1</v>
      </c>
      <c r="L441" s="203"/>
      <c r="M441" s="655"/>
      <c r="N441" s="655"/>
      <c r="O441" s="655"/>
      <c r="P441" s="655">
        <f t="shared" si="0"/>
        <v>0</v>
      </c>
      <c r="Q441" s="655"/>
      <c r="R441" s="139"/>
      <c r="T441" s="140" t="s">
        <v>5</v>
      </c>
      <c r="U441" s="42" t="s">
        <v>42</v>
      </c>
      <c r="V441" s="210">
        <f t="shared" si="1"/>
        <v>0</v>
      </c>
      <c r="W441" s="210">
        <f t="shared" si="2"/>
        <v>0</v>
      </c>
      <c r="X441" s="210">
        <f t="shared" si="3"/>
        <v>0</v>
      </c>
      <c r="Y441" s="141">
        <v>0</v>
      </c>
      <c r="Z441" s="141">
        <f t="shared" si="4"/>
        <v>0</v>
      </c>
      <c r="AA441" s="141">
        <v>0</v>
      </c>
      <c r="AB441" s="141">
        <f t="shared" si="5"/>
        <v>0</v>
      </c>
      <c r="AC441" s="141">
        <v>0</v>
      </c>
      <c r="AD441" s="142">
        <f t="shared" si="6"/>
        <v>0</v>
      </c>
      <c r="AR441" s="20" t="s">
        <v>159</v>
      </c>
      <c r="AT441" s="20" t="s">
        <v>155</v>
      </c>
      <c r="AU441" s="20" t="s">
        <v>95</v>
      </c>
      <c r="AY441" s="20" t="s">
        <v>153</v>
      </c>
      <c r="BE441" s="143">
        <f t="shared" si="7"/>
        <v>0</v>
      </c>
      <c r="BF441" s="143">
        <f t="shared" si="8"/>
        <v>0</v>
      </c>
      <c r="BG441" s="143">
        <f t="shared" si="9"/>
        <v>0</v>
      </c>
      <c r="BH441" s="143">
        <f t="shared" si="10"/>
        <v>0</v>
      </c>
      <c r="BI441" s="143">
        <f t="shared" si="11"/>
        <v>0</v>
      </c>
      <c r="BJ441" s="20" t="s">
        <v>84</v>
      </c>
      <c r="BK441" s="143">
        <f t="shared" si="12"/>
        <v>0</v>
      </c>
      <c r="BL441" s="20" t="s">
        <v>159</v>
      </c>
      <c r="BM441" s="20" t="s">
        <v>576</v>
      </c>
    </row>
    <row r="442" spans="2:65" s="1" customFormat="1" ht="82.5" customHeight="1">
      <c r="B442" s="134"/>
      <c r="C442" s="135" t="s">
        <v>577</v>
      </c>
      <c r="D442" s="135" t="s">
        <v>155</v>
      </c>
      <c r="E442" s="136" t="s">
        <v>578</v>
      </c>
      <c r="F442" s="654" t="s">
        <v>579</v>
      </c>
      <c r="G442" s="654"/>
      <c r="H442" s="654"/>
      <c r="I442" s="654"/>
      <c r="J442" s="137" t="s">
        <v>554</v>
      </c>
      <c r="K442" s="138">
        <v>1</v>
      </c>
      <c r="L442" s="203"/>
      <c r="M442" s="655"/>
      <c r="N442" s="655"/>
      <c r="O442" s="655"/>
      <c r="P442" s="655">
        <f t="shared" si="0"/>
        <v>0</v>
      </c>
      <c r="Q442" s="655"/>
      <c r="R442" s="139"/>
      <c r="T442" s="140" t="s">
        <v>5</v>
      </c>
      <c r="U442" s="42" t="s">
        <v>42</v>
      </c>
      <c r="V442" s="210">
        <f t="shared" si="1"/>
        <v>0</v>
      </c>
      <c r="W442" s="210">
        <f t="shared" si="2"/>
        <v>0</v>
      </c>
      <c r="X442" s="210">
        <f t="shared" si="3"/>
        <v>0</v>
      </c>
      <c r="Y442" s="141">
        <v>0</v>
      </c>
      <c r="Z442" s="141">
        <f t="shared" si="4"/>
        <v>0</v>
      </c>
      <c r="AA442" s="141">
        <v>0</v>
      </c>
      <c r="AB442" s="141">
        <f t="shared" si="5"/>
        <v>0</v>
      </c>
      <c r="AC442" s="141">
        <v>0</v>
      </c>
      <c r="AD442" s="142">
        <f t="shared" si="6"/>
        <v>0</v>
      </c>
      <c r="AR442" s="20" t="s">
        <v>159</v>
      </c>
      <c r="AT442" s="20" t="s">
        <v>155</v>
      </c>
      <c r="AU442" s="20" t="s">
        <v>95</v>
      </c>
      <c r="AY442" s="20" t="s">
        <v>153</v>
      </c>
      <c r="BE442" s="143">
        <f t="shared" si="7"/>
        <v>0</v>
      </c>
      <c r="BF442" s="143">
        <f t="shared" si="8"/>
        <v>0</v>
      </c>
      <c r="BG442" s="143">
        <f t="shared" si="9"/>
        <v>0</v>
      </c>
      <c r="BH442" s="143">
        <f t="shared" si="10"/>
        <v>0</v>
      </c>
      <c r="BI442" s="143">
        <f t="shared" si="11"/>
        <v>0</v>
      </c>
      <c r="BJ442" s="20" t="s">
        <v>84</v>
      </c>
      <c r="BK442" s="143">
        <f t="shared" si="12"/>
        <v>0</v>
      </c>
      <c r="BL442" s="20" t="s">
        <v>159</v>
      </c>
      <c r="BM442" s="20" t="s">
        <v>580</v>
      </c>
    </row>
    <row r="443" spans="2:65" s="1" customFormat="1" ht="82.5" customHeight="1">
      <c r="B443" s="134"/>
      <c r="C443" s="135" t="s">
        <v>581</v>
      </c>
      <c r="D443" s="135" t="s">
        <v>155</v>
      </c>
      <c r="E443" s="136" t="s">
        <v>582</v>
      </c>
      <c r="F443" s="654" t="s">
        <v>583</v>
      </c>
      <c r="G443" s="654"/>
      <c r="H443" s="654"/>
      <c r="I443" s="654"/>
      <c r="J443" s="137" t="s">
        <v>554</v>
      </c>
      <c r="K443" s="138">
        <v>1</v>
      </c>
      <c r="L443" s="203"/>
      <c r="M443" s="655"/>
      <c r="N443" s="655"/>
      <c r="O443" s="655"/>
      <c r="P443" s="655">
        <f t="shared" si="0"/>
        <v>0</v>
      </c>
      <c r="Q443" s="655"/>
      <c r="R443" s="139"/>
      <c r="T443" s="140" t="s">
        <v>5</v>
      </c>
      <c r="U443" s="42" t="s">
        <v>42</v>
      </c>
      <c r="V443" s="210">
        <f t="shared" si="1"/>
        <v>0</v>
      </c>
      <c r="W443" s="210">
        <f t="shared" si="2"/>
        <v>0</v>
      </c>
      <c r="X443" s="210">
        <f t="shared" si="3"/>
        <v>0</v>
      </c>
      <c r="Y443" s="141">
        <v>0</v>
      </c>
      <c r="Z443" s="141">
        <f t="shared" si="4"/>
        <v>0</v>
      </c>
      <c r="AA443" s="141">
        <v>0</v>
      </c>
      <c r="AB443" s="141">
        <f t="shared" si="5"/>
        <v>0</v>
      </c>
      <c r="AC443" s="141">
        <v>0</v>
      </c>
      <c r="AD443" s="142">
        <f t="shared" si="6"/>
        <v>0</v>
      </c>
      <c r="AR443" s="20" t="s">
        <v>159</v>
      </c>
      <c r="AT443" s="20" t="s">
        <v>155</v>
      </c>
      <c r="AU443" s="20" t="s">
        <v>95</v>
      </c>
      <c r="AY443" s="20" t="s">
        <v>153</v>
      </c>
      <c r="BE443" s="143">
        <f t="shared" si="7"/>
        <v>0</v>
      </c>
      <c r="BF443" s="143">
        <f t="shared" si="8"/>
        <v>0</v>
      </c>
      <c r="BG443" s="143">
        <f t="shared" si="9"/>
        <v>0</v>
      </c>
      <c r="BH443" s="143">
        <f t="shared" si="10"/>
        <v>0</v>
      </c>
      <c r="BI443" s="143">
        <f t="shared" si="11"/>
        <v>0</v>
      </c>
      <c r="BJ443" s="20" t="s">
        <v>84</v>
      </c>
      <c r="BK443" s="143">
        <f t="shared" si="12"/>
        <v>0</v>
      </c>
      <c r="BL443" s="20" t="s">
        <v>159</v>
      </c>
      <c r="BM443" s="20" t="s">
        <v>584</v>
      </c>
    </row>
    <row r="444" spans="2:65" s="1" customFormat="1" ht="69.75" customHeight="1">
      <c r="B444" s="134"/>
      <c r="C444" s="135" t="s">
        <v>585</v>
      </c>
      <c r="D444" s="135" t="s">
        <v>155</v>
      </c>
      <c r="E444" s="136" t="s">
        <v>586</v>
      </c>
      <c r="F444" s="654" t="s">
        <v>587</v>
      </c>
      <c r="G444" s="654"/>
      <c r="H444" s="654"/>
      <c r="I444" s="654"/>
      <c r="J444" s="137" t="s">
        <v>554</v>
      </c>
      <c r="K444" s="138">
        <v>1</v>
      </c>
      <c r="L444" s="203"/>
      <c r="M444" s="655"/>
      <c r="N444" s="655"/>
      <c r="O444" s="655"/>
      <c r="P444" s="655">
        <f t="shared" si="0"/>
        <v>0</v>
      </c>
      <c r="Q444" s="655"/>
      <c r="R444" s="139"/>
      <c r="T444" s="140" t="s">
        <v>5</v>
      </c>
      <c r="U444" s="42" t="s">
        <v>42</v>
      </c>
      <c r="V444" s="210">
        <f t="shared" si="1"/>
        <v>0</v>
      </c>
      <c r="W444" s="210">
        <f t="shared" si="2"/>
        <v>0</v>
      </c>
      <c r="X444" s="210">
        <f t="shared" si="3"/>
        <v>0</v>
      </c>
      <c r="Y444" s="141">
        <v>0</v>
      </c>
      <c r="Z444" s="141">
        <f t="shared" si="4"/>
        <v>0</v>
      </c>
      <c r="AA444" s="141">
        <v>0</v>
      </c>
      <c r="AB444" s="141">
        <f t="shared" si="5"/>
        <v>0</v>
      </c>
      <c r="AC444" s="141">
        <v>0</v>
      </c>
      <c r="AD444" s="142">
        <f t="shared" si="6"/>
        <v>0</v>
      </c>
      <c r="AR444" s="20" t="s">
        <v>159</v>
      </c>
      <c r="AT444" s="20" t="s">
        <v>155</v>
      </c>
      <c r="AU444" s="20" t="s">
        <v>95</v>
      </c>
      <c r="AY444" s="20" t="s">
        <v>153</v>
      </c>
      <c r="BE444" s="143">
        <f t="shared" si="7"/>
        <v>0</v>
      </c>
      <c r="BF444" s="143">
        <f t="shared" si="8"/>
        <v>0</v>
      </c>
      <c r="BG444" s="143">
        <f t="shared" si="9"/>
        <v>0</v>
      </c>
      <c r="BH444" s="143">
        <f t="shared" si="10"/>
        <v>0</v>
      </c>
      <c r="BI444" s="143">
        <f t="shared" si="11"/>
        <v>0</v>
      </c>
      <c r="BJ444" s="20" t="s">
        <v>84</v>
      </c>
      <c r="BK444" s="143">
        <f t="shared" si="12"/>
        <v>0</v>
      </c>
      <c r="BL444" s="20" t="s">
        <v>159</v>
      </c>
      <c r="BM444" s="20" t="s">
        <v>588</v>
      </c>
    </row>
    <row r="445" spans="2:65" s="1" customFormat="1" ht="22.5" customHeight="1">
      <c r="B445" s="134"/>
      <c r="C445" s="135" t="s">
        <v>589</v>
      </c>
      <c r="D445" s="135" t="s">
        <v>155</v>
      </c>
      <c r="E445" s="136" t="s">
        <v>590</v>
      </c>
      <c r="F445" s="654" t="s">
        <v>591</v>
      </c>
      <c r="G445" s="654"/>
      <c r="H445" s="654"/>
      <c r="I445" s="654"/>
      <c r="J445" s="137" t="s">
        <v>554</v>
      </c>
      <c r="K445" s="138">
        <v>1</v>
      </c>
      <c r="L445" s="203"/>
      <c r="M445" s="655"/>
      <c r="N445" s="655"/>
      <c r="O445" s="655"/>
      <c r="P445" s="655">
        <f t="shared" si="0"/>
        <v>0</v>
      </c>
      <c r="Q445" s="655"/>
      <c r="R445" s="139"/>
      <c r="T445" s="140" t="s">
        <v>5</v>
      </c>
      <c r="U445" s="42" t="s">
        <v>42</v>
      </c>
      <c r="V445" s="210">
        <f t="shared" si="1"/>
        <v>0</v>
      </c>
      <c r="W445" s="210">
        <f t="shared" si="2"/>
        <v>0</v>
      </c>
      <c r="X445" s="210">
        <f t="shared" si="3"/>
        <v>0</v>
      </c>
      <c r="Y445" s="141">
        <v>0</v>
      </c>
      <c r="Z445" s="141">
        <f t="shared" si="4"/>
        <v>0</v>
      </c>
      <c r="AA445" s="141">
        <v>0</v>
      </c>
      <c r="AB445" s="141">
        <f t="shared" si="5"/>
        <v>0</v>
      </c>
      <c r="AC445" s="141">
        <v>0</v>
      </c>
      <c r="AD445" s="142">
        <f t="shared" si="6"/>
        <v>0</v>
      </c>
      <c r="AR445" s="20" t="s">
        <v>159</v>
      </c>
      <c r="AT445" s="20" t="s">
        <v>155</v>
      </c>
      <c r="AU445" s="20" t="s">
        <v>95</v>
      </c>
      <c r="AY445" s="20" t="s">
        <v>153</v>
      </c>
      <c r="BE445" s="143">
        <f t="shared" si="7"/>
        <v>0</v>
      </c>
      <c r="BF445" s="143">
        <f t="shared" si="8"/>
        <v>0</v>
      </c>
      <c r="BG445" s="143">
        <f t="shared" si="9"/>
        <v>0</v>
      </c>
      <c r="BH445" s="143">
        <f t="shared" si="10"/>
        <v>0</v>
      </c>
      <c r="BI445" s="143">
        <f t="shared" si="11"/>
        <v>0</v>
      </c>
      <c r="BJ445" s="20" t="s">
        <v>84</v>
      </c>
      <c r="BK445" s="143">
        <f t="shared" si="12"/>
        <v>0</v>
      </c>
      <c r="BL445" s="20" t="s">
        <v>159</v>
      </c>
      <c r="BM445" s="20" t="s">
        <v>592</v>
      </c>
    </row>
    <row r="446" spans="2:65" s="1" customFormat="1" ht="31.5" customHeight="1">
      <c r="B446" s="134"/>
      <c r="C446" s="135" t="s">
        <v>593</v>
      </c>
      <c r="D446" s="135" t="s">
        <v>155</v>
      </c>
      <c r="E446" s="136" t="s">
        <v>594</v>
      </c>
      <c r="F446" s="654" t="s">
        <v>595</v>
      </c>
      <c r="G446" s="654"/>
      <c r="H446" s="654"/>
      <c r="I446" s="654"/>
      <c r="J446" s="137" t="s">
        <v>554</v>
      </c>
      <c r="K446" s="138">
        <v>1</v>
      </c>
      <c r="L446" s="203"/>
      <c r="M446" s="655"/>
      <c r="N446" s="655"/>
      <c r="O446" s="655"/>
      <c r="P446" s="655">
        <f t="shared" si="0"/>
        <v>0</v>
      </c>
      <c r="Q446" s="655"/>
      <c r="R446" s="139"/>
      <c r="T446" s="140" t="s">
        <v>5</v>
      </c>
      <c r="U446" s="42" t="s">
        <v>42</v>
      </c>
      <c r="V446" s="210">
        <f t="shared" si="1"/>
        <v>0</v>
      </c>
      <c r="W446" s="210">
        <f t="shared" si="2"/>
        <v>0</v>
      </c>
      <c r="X446" s="210">
        <f t="shared" si="3"/>
        <v>0</v>
      </c>
      <c r="Y446" s="141">
        <v>0</v>
      </c>
      <c r="Z446" s="141">
        <f t="shared" si="4"/>
        <v>0</v>
      </c>
      <c r="AA446" s="141">
        <v>0</v>
      </c>
      <c r="AB446" s="141">
        <f t="shared" si="5"/>
        <v>0</v>
      </c>
      <c r="AC446" s="141">
        <v>0</v>
      </c>
      <c r="AD446" s="142">
        <f t="shared" si="6"/>
        <v>0</v>
      </c>
      <c r="AR446" s="20" t="s">
        <v>159</v>
      </c>
      <c r="AT446" s="20" t="s">
        <v>155</v>
      </c>
      <c r="AU446" s="20" t="s">
        <v>95</v>
      </c>
      <c r="AY446" s="20" t="s">
        <v>153</v>
      </c>
      <c r="BE446" s="143">
        <f t="shared" si="7"/>
        <v>0</v>
      </c>
      <c r="BF446" s="143">
        <f t="shared" si="8"/>
        <v>0</v>
      </c>
      <c r="BG446" s="143">
        <f t="shared" si="9"/>
        <v>0</v>
      </c>
      <c r="BH446" s="143">
        <f t="shared" si="10"/>
        <v>0</v>
      </c>
      <c r="BI446" s="143">
        <f t="shared" si="11"/>
        <v>0</v>
      </c>
      <c r="BJ446" s="20" t="s">
        <v>84</v>
      </c>
      <c r="BK446" s="143">
        <f t="shared" si="12"/>
        <v>0</v>
      </c>
      <c r="BL446" s="20" t="s">
        <v>159</v>
      </c>
      <c r="BM446" s="20" t="s">
        <v>596</v>
      </c>
    </row>
    <row r="447" spans="2:65" s="1" customFormat="1" ht="22.5" customHeight="1">
      <c r="B447" s="134"/>
      <c r="C447" s="135" t="s">
        <v>597</v>
      </c>
      <c r="D447" s="135" t="s">
        <v>155</v>
      </c>
      <c r="E447" s="136" t="s">
        <v>598</v>
      </c>
      <c r="F447" s="654" t="s">
        <v>599</v>
      </c>
      <c r="G447" s="654"/>
      <c r="H447" s="654"/>
      <c r="I447" s="654"/>
      <c r="J447" s="137" t="s">
        <v>554</v>
      </c>
      <c r="K447" s="138">
        <v>1</v>
      </c>
      <c r="L447" s="203"/>
      <c r="M447" s="655"/>
      <c r="N447" s="655"/>
      <c r="O447" s="655"/>
      <c r="P447" s="655">
        <f t="shared" si="0"/>
        <v>0</v>
      </c>
      <c r="Q447" s="655"/>
      <c r="R447" s="139"/>
      <c r="T447" s="140" t="s">
        <v>5</v>
      </c>
      <c r="U447" s="42" t="s">
        <v>42</v>
      </c>
      <c r="V447" s="210">
        <f t="shared" si="1"/>
        <v>0</v>
      </c>
      <c r="W447" s="210">
        <f t="shared" si="2"/>
        <v>0</v>
      </c>
      <c r="X447" s="210">
        <f t="shared" si="3"/>
        <v>0</v>
      </c>
      <c r="Y447" s="141">
        <v>0</v>
      </c>
      <c r="Z447" s="141">
        <f t="shared" si="4"/>
        <v>0</v>
      </c>
      <c r="AA447" s="141">
        <v>0</v>
      </c>
      <c r="AB447" s="141">
        <f t="shared" si="5"/>
        <v>0</v>
      </c>
      <c r="AC447" s="141">
        <v>0</v>
      </c>
      <c r="AD447" s="142">
        <f t="shared" si="6"/>
        <v>0</v>
      </c>
      <c r="AR447" s="20" t="s">
        <v>159</v>
      </c>
      <c r="AT447" s="20" t="s">
        <v>155</v>
      </c>
      <c r="AU447" s="20" t="s">
        <v>95</v>
      </c>
      <c r="AY447" s="20" t="s">
        <v>153</v>
      </c>
      <c r="BE447" s="143">
        <f t="shared" si="7"/>
        <v>0</v>
      </c>
      <c r="BF447" s="143">
        <f t="shared" si="8"/>
        <v>0</v>
      </c>
      <c r="BG447" s="143">
        <f t="shared" si="9"/>
        <v>0</v>
      </c>
      <c r="BH447" s="143">
        <f t="shared" si="10"/>
        <v>0</v>
      </c>
      <c r="BI447" s="143">
        <f t="shared" si="11"/>
        <v>0</v>
      </c>
      <c r="BJ447" s="20" t="s">
        <v>84</v>
      </c>
      <c r="BK447" s="143">
        <f t="shared" si="12"/>
        <v>0</v>
      </c>
      <c r="BL447" s="20" t="s">
        <v>159</v>
      </c>
      <c r="BM447" s="20" t="s">
        <v>600</v>
      </c>
    </row>
    <row r="448" spans="2:65" s="1" customFormat="1" ht="22.5" customHeight="1">
      <c r="B448" s="134"/>
      <c r="C448" s="135" t="s">
        <v>601</v>
      </c>
      <c r="D448" s="135" t="s">
        <v>155</v>
      </c>
      <c r="E448" s="136" t="s">
        <v>602</v>
      </c>
      <c r="F448" s="654" t="s">
        <v>603</v>
      </c>
      <c r="G448" s="654"/>
      <c r="H448" s="654"/>
      <c r="I448" s="654"/>
      <c r="J448" s="137" t="s">
        <v>554</v>
      </c>
      <c r="K448" s="138">
        <v>3</v>
      </c>
      <c r="L448" s="203"/>
      <c r="M448" s="655"/>
      <c r="N448" s="655"/>
      <c r="O448" s="655"/>
      <c r="P448" s="655">
        <f t="shared" si="0"/>
        <v>0</v>
      </c>
      <c r="Q448" s="655"/>
      <c r="R448" s="139"/>
      <c r="T448" s="140" t="s">
        <v>5</v>
      </c>
      <c r="U448" s="42" t="s">
        <v>42</v>
      </c>
      <c r="V448" s="210">
        <f t="shared" si="1"/>
        <v>0</v>
      </c>
      <c r="W448" s="210">
        <f t="shared" si="2"/>
        <v>0</v>
      </c>
      <c r="X448" s="210">
        <f t="shared" si="3"/>
        <v>0</v>
      </c>
      <c r="Y448" s="141">
        <v>0</v>
      </c>
      <c r="Z448" s="141">
        <f t="shared" si="4"/>
        <v>0</v>
      </c>
      <c r="AA448" s="141">
        <v>0</v>
      </c>
      <c r="AB448" s="141">
        <f t="shared" si="5"/>
        <v>0</v>
      </c>
      <c r="AC448" s="141">
        <v>0</v>
      </c>
      <c r="AD448" s="142">
        <f t="shared" si="6"/>
        <v>0</v>
      </c>
      <c r="AR448" s="20" t="s">
        <v>159</v>
      </c>
      <c r="AT448" s="20" t="s">
        <v>155</v>
      </c>
      <c r="AU448" s="20" t="s">
        <v>95</v>
      </c>
      <c r="AY448" s="20" t="s">
        <v>153</v>
      </c>
      <c r="BE448" s="143">
        <f t="shared" si="7"/>
        <v>0</v>
      </c>
      <c r="BF448" s="143">
        <f t="shared" si="8"/>
        <v>0</v>
      </c>
      <c r="BG448" s="143">
        <f t="shared" si="9"/>
        <v>0</v>
      </c>
      <c r="BH448" s="143">
        <f t="shared" si="10"/>
        <v>0</v>
      </c>
      <c r="BI448" s="143">
        <f t="shared" si="11"/>
        <v>0</v>
      </c>
      <c r="BJ448" s="20" t="s">
        <v>84</v>
      </c>
      <c r="BK448" s="143">
        <f t="shared" si="12"/>
        <v>0</v>
      </c>
      <c r="BL448" s="20" t="s">
        <v>159</v>
      </c>
      <c r="BM448" s="20" t="s">
        <v>604</v>
      </c>
    </row>
    <row r="449" spans="2:65" s="1" customFormat="1" ht="22.5" customHeight="1">
      <c r="B449" s="134"/>
      <c r="C449" s="135" t="s">
        <v>605</v>
      </c>
      <c r="D449" s="135" t="s">
        <v>155</v>
      </c>
      <c r="E449" s="136" t="s">
        <v>606</v>
      </c>
      <c r="F449" s="654" t="s">
        <v>607</v>
      </c>
      <c r="G449" s="654"/>
      <c r="H449" s="654"/>
      <c r="I449" s="654"/>
      <c r="J449" s="137" t="s">
        <v>554</v>
      </c>
      <c r="K449" s="138">
        <v>12</v>
      </c>
      <c r="L449" s="203"/>
      <c r="M449" s="655"/>
      <c r="N449" s="655"/>
      <c r="O449" s="655"/>
      <c r="P449" s="655">
        <f t="shared" si="0"/>
        <v>0</v>
      </c>
      <c r="Q449" s="655"/>
      <c r="R449" s="139"/>
      <c r="T449" s="140" t="s">
        <v>5</v>
      </c>
      <c r="U449" s="42" t="s">
        <v>42</v>
      </c>
      <c r="V449" s="210">
        <f t="shared" si="1"/>
        <v>0</v>
      </c>
      <c r="W449" s="210">
        <f t="shared" si="2"/>
        <v>0</v>
      </c>
      <c r="X449" s="210">
        <f t="shared" si="3"/>
        <v>0</v>
      </c>
      <c r="Y449" s="141">
        <v>0</v>
      </c>
      <c r="Z449" s="141">
        <f t="shared" si="4"/>
        <v>0</v>
      </c>
      <c r="AA449" s="141">
        <v>0</v>
      </c>
      <c r="AB449" s="141">
        <f t="shared" si="5"/>
        <v>0</v>
      </c>
      <c r="AC449" s="141">
        <v>0</v>
      </c>
      <c r="AD449" s="142">
        <f t="shared" si="6"/>
        <v>0</v>
      </c>
      <c r="AR449" s="20" t="s">
        <v>159</v>
      </c>
      <c r="AT449" s="20" t="s">
        <v>155</v>
      </c>
      <c r="AU449" s="20" t="s">
        <v>95</v>
      </c>
      <c r="AY449" s="20" t="s">
        <v>153</v>
      </c>
      <c r="BE449" s="143">
        <f t="shared" si="7"/>
        <v>0</v>
      </c>
      <c r="BF449" s="143">
        <f t="shared" si="8"/>
        <v>0</v>
      </c>
      <c r="BG449" s="143">
        <f t="shared" si="9"/>
        <v>0</v>
      </c>
      <c r="BH449" s="143">
        <f t="shared" si="10"/>
        <v>0</v>
      </c>
      <c r="BI449" s="143">
        <f t="shared" si="11"/>
        <v>0</v>
      </c>
      <c r="BJ449" s="20" t="s">
        <v>84</v>
      </c>
      <c r="BK449" s="143">
        <f t="shared" si="12"/>
        <v>0</v>
      </c>
      <c r="BL449" s="20" t="s">
        <v>159</v>
      </c>
      <c r="BM449" s="20" t="s">
        <v>608</v>
      </c>
    </row>
    <row r="450" spans="2:65" s="1" customFormat="1" ht="22.5" customHeight="1">
      <c r="B450" s="134"/>
      <c r="C450" s="135" t="s">
        <v>609</v>
      </c>
      <c r="D450" s="135" t="s">
        <v>155</v>
      </c>
      <c r="E450" s="136" t="s">
        <v>610</v>
      </c>
      <c r="F450" s="654" t="s">
        <v>611</v>
      </c>
      <c r="G450" s="654"/>
      <c r="H450" s="654"/>
      <c r="I450" s="654"/>
      <c r="J450" s="137" t="s">
        <v>554</v>
      </c>
      <c r="K450" s="138">
        <v>1</v>
      </c>
      <c r="L450" s="203"/>
      <c r="M450" s="655"/>
      <c r="N450" s="655"/>
      <c r="O450" s="655"/>
      <c r="P450" s="655">
        <f t="shared" si="0"/>
        <v>0</v>
      </c>
      <c r="Q450" s="655"/>
      <c r="R450" s="139"/>
      <c r="T450" s="140" t="s">
        <v>5</v>
      </c>
      <c r="U450" s="42" t="s">
        <v>42</v>
      </c>
      <c r="V450" s="210">
        <f t="shared" si="1"/>
        <v>0</v>
      </c>
      <c r="W450" s="210">
        <f t="shared" si="2"/>
        <v>0</v>
      </c>
      <c r="X450" s="210">
        <f t="shared" si="3"/>
        <v>0</v>
      </c>
      <c r="Y450" s="141">
        <v>0</v>
      </c>
      <c r="Z450" s="141">
        <f t="shared" si="4"/>
        <v>0</v>
      </c>
      <c r="AA450" s="141">
        <v>0</v>
      </c>
      <c r="AB450" s="141">
        <f t="shared" si="5"/>
        <v>0</v>
      </c>
      <c r="AC450" s="141">
        <v>0</v>
      </c>
      <c r="AD450" s="142">
        <f t="shared" si="6"/>
        <v>0</v>
      </c>
      <c r="AR450" s="20" t="s">
        <v>159</v>
      </c>
      <c r="AT450" s="20" t="s">
        <v>155</v>
      </c>
      <c r="AU450" s="20" t="s">
        <v>95</v>
      </c>
      <c r="AY450" s="20" t="s">
        <v>153</v>
      </c>
      <c r="BE450" s="143">
        <f t="shared" si="7"/>
        <v>0</v>
      </c>
      <c r="BF450" s="143">
        <f t="shared" si="8"/>
        <v>0</v>
      </c>
      <c r="BG450" s="143">
        <f t="shared" si="9"/>
        <v>0</v>
      </c>
      <c r="BH450" s="143">
        <f t="shared" si="10"/>
        <v>0</v>
      </c>
      <c r="BI450" s="143">
        <f t="shared" si="11"/>
        <v>0</v>
      </c>
      <c r="BJ450" s="20" t="s">
        <v>84</v>
      </c>
      <c r="BK450" s="143">
        <f t="shared" si="12"/>
        <v>0</v>
      </c>
      <c r="BL450" s="20" t="s">
        <v>159</v>
      </c>
      <c r="BM450" s="20" t="s">
        <v>612</v>
      </c>
    </row>
    <row r="451" spans="2:65" s="1" customFormat="1" ht="22.5" customHeight="1">
      <c r="B451" s="134"/>
      <c r="C451" s="135" t="s">
        <v>613</v>
      </c>
      <c r="D451" s="135" t="s">
        <v>155</v>
      </c>
      <c r="E451" s="136" t="s">
        <v>614</v>
      </c>
      <c r="F451" s="654" t="s">
        <v>615</v>
      </c>
      <c r="G451" s="654"/>
      <c r="H451" s="654"/>
      <c r="I451" s="654"/>
      <c r="J451" s="137" t="s">
        <v>554</v>
      </c>
      <c r="K451" s="138">
        <v>17</v>
      </c>
      <c r="L451" s="203"/>
      <c r="M451" s="655"/>
      <c r="N451" s="655"/>
      <c r="O451" s="655"/>
      <c r="P451" s="655">
        <f t="shared" si="0"/>
        <v>0</v>
      </c>
      <c r="Q451" s="655"/>
      <c r="R451" s="139"/>
      <c r="T451" s="140" t="s">
        <v>5</v>
      </c>
      <c r="U451" s="42" t="s">
        <v>42</v>
      </c>
      <c r="V451" s="210">
        <f t="shared" si="1"/>
        <v>0</v>
      </c>
      <c r="W451" s="210">
        <f t="shared" si="2"/>
        <v>0</v>
      </c>
      <c r="X451" s="210">
        <f t="shared" si="3"/>
        <v>0</v>
      </c>
      <c r="Y451" s="141">
        <v>0</v>
      </c>
      <c r="Z451" s="141">
        <f t="shared" si="4"/>
        <v>0</v>
      </c>
      <c r="AA451" s="141">
        <v>0</v>
      </c>
      <c r="AB451" s="141">
        <f t="shared" si="5"/>
        <v>0</v>
      </c>
      <c r="AC451" s="141">
        <v>0</v>
      </c>
      <c r="AD451" s="142">
        <f t="shared" si="6"/>
        <v>0</v>
      </c>
      <c r="AR451" s="20" t="s">
        <v>159</v>
      </c>
      <c r="AT451" s="20" t="s">
        <v>155</v>
      </c>
      <c r="AU451" s="20" t="s">
        <v>95</v>
      </c>
      <c r="AY451" s="20" t="s">
        <v>153</v>
      </c>
      <c r="BE451" s="143">
        <f t="shared" si="7"/>
        <v>0</v>
      </c>
      <c r="BF451" s="143">
        <f t="shared" si="8"/>
        <v>0</v>
      </c>
      <c r="BG451" s="143">
        <f t="shared" si="9"/>
        <v>0</v>
      </c>
      <c r="BH451" s="143">
        <f t="shared" si="10"/>
        <v>0</v>
      </c>
      <c r="BI451" s="143">
        <f t="shared" si="11"/>
        <v>0</v>
      </c>
      <c r="BJ451" s="20" t="s">
        <v>84</v>
      </c>
      <c r="BK451" s="143">
        <f t="shared" si="12"/>
        <v>0</v>
      </c>
      <c r="BL451" s="20" t="s">
        <v>159</v>
      </c>
      <c r="BM451" s="20" t="s">
        <v>616</v>
      </c>
    </row>
    <row r="452" spans="2:65" s="1" customFormat="1" ht="22.5" customHeight="1">
      <c r="B452" s="134"/>
      <c r="C452" s="135" t="s">
        <v>617</v>
      </c>
      <c r="D452" s="135" t="s">
        <v>155</v>
      </c>
      <c r="E452" s="136" t="s">
        <v>618</v>
      </c>
      <c r="F452" s="654" t="s">
        <v>619</v>
      </c>
      <c r="G452" s="654"/>
      <c r="H452" s="654"/>
      <c r="I452" s="654"/>
      <c r="J452" s="137" t="s">
        <v>554</v>
      </c>
      <c r="K452" s="138">
        <v>17</v>
      </c>
      <c r="L452" s="203"/>
      <c r="M452" s="655"/>
      <c r="N452" s="655"/>
      <c r="O452" s="655"/>
      <c r="P452" s="655">
        <f t="shared" si="0"/>
        <v>0</v>
      </c>
      <c r="Q452" s="655"/>
      <c r="R452" s="139"/>
      <c r="T452" s="140" t="s">
        <v>5</v>
      </c>
      <c r="U452" s="42" t="s">
        <v>42</v>
      </c>
      <c r="V452" s="210">
        <f t="shared" si="1"/>
        <v>0</v>
      </c>
      <c r="W452" s="210">
        <f t="shared" si="2"/>
        <v>0</v>
      </c>
      <c r="X452" s="210">
        <f t="shared" si="3"/>
        <v>0</v>
      </c>
      <c r="Y452" s="141">
        <v>0</v>
      </c>
      <c r="Z452" s="141">
        <f t="shared" si="4"/>
        <v>0</v>
      </c>
      <c r="AA452" s="141">
        <v>0</v>
      </c>
      <c r="AB452" s="141">
        <f t="shared" si="5"/>
        <v>0</v>
      </c>
      <c r="AC452" s="141">
        <v>0</v>
      </c>
      <c r="AD452" s="142">
        <f t="shared" si="6"/>
        <v>0</v>
      </c>
      <c r="AR452" s="20" t="s">
        <v>159</v>
      </c>
      <c r="AT452" s="20" t="s">
        <v>155</v>
      </c>
      <c r="AU452" s="20" t="s">
        <v>95</v>
      </c>
      <c r="AY452" s="20" t="s">
        <v>153</v>
      </c>
      <c r="BE452" s="143">
        <f t="shared" si="7"/>
        <v>0</v>
      </c>
      <c r="BF452" s="143">
        <f t="shared" si="8"/>
        <v>0</v>
      </c>
      <c r="BG452" s="143">
        <f t="shared" si="9"/>
        <v>0</v>
      </c>
      <c r="BH452" s="143">
        <f t="shared" si="10"/>
        <v>0</v>
      </c>
      <c r="BI452" s="143">
        <f t="shared" si="11"/>
        <v>0</v>
      </c>
      <c r="BJ452" s="20" t="s">
        <v>84</v>
      </c>
      <c r="BK452" s="143">
        <f t="shared" si="12"/>
        <v>0</v>
      </c>
      <c r="BL452" s="20" t="s">
        <v>159</v>
      </c>
      <c r="BM452" s="20" t="s">
        <v>620</v>
      </c>
    </row>
    <row r="453" spans="2:65" s="1" customFormat="1" ht="22.5" customHeight="1">
      <c r="B453" s="134"/>
      <c r="C453" s="135" t="s">
        <v>621</v>
      </c>
      <c r="D453" s="135" t="s">
        <v>155</v>
      </c>
      <c r="E453" s="136" t="s">
        <v>622</v>
      </c>
      <c r="F453" s="654" t="s">
        <v>623</v>
      </c>
      <c r="G453" s="654"/>
      <c r="H453" s="654"/>
      <c r="I453" s="654"/>
      <c r="J453" s="137" t="s">
        <v>554</v>
      </c>
      <c r="K453" s="138">
        <v>1</v>
      </c>
      <c r="L453" s="203"/>
      <c r="M453" s="655"/>
      <c r="N453" s="655"/>
      <c r="O453" s="655"/>
      <c r="P453" s="655">
        <f t="shared" si="0"/>
        <v>0</v>
      </c>
      <c r="Q453" s="655"/>
      <c r="R453" s="139"/>
      <c r="T453" s="140" t="s">
        <v>5</v>
      </c>
      <c r="U453" s="42" t="s">
        <v>42</v>
      </c>
      <c r="V453" s="210">
        <f t="shared" si="1"/>
        <v>0</v>
      </c>
      <c r="W453" s="210">
        <f t="shared" si="2"/>
        <v>0</v>
      </c>
      <c r="X453" s="210">
        <f t="shared" si="3"/>
        <v>0</v>
      </c>
      <c r="Y453" s="141">
        <v>0</v>
      </c>
      <c r="Z453" s="141">
        <f t="shared" si="4"/>
        <v>0</v>
      </c>
      <c r="AA453" s="141">
        <v>0</v>
      </c>
      <c r="AB453" s="141">
        <f t="shared" si="5"/>
        <v>0</v>
      </c>
      <c r="AC453" s="141">
        <v>0</v>
      </c>
      <c r="AD453" s="142">
        <f t="shared" si="6"/>
        <v>0</v>
      </c>
      <c r="AR453" s="20" t="s">
        <v>159</v>
      </c>
      <c r="AT453" s="20" t="s">
        <v>155</v>
      </c>
      <c r="AU453" s="20" t="s">
        <v>95</v>
      </c>
      <c r="AY453" s="20" t="s">
        <v>153</v>
      </c>
      <c r="BE453" s="143">
        <f t="shared" si="7"/>
        <v>0</v>
      </c>
      <c r="BF453" s="143">
        <f t="shared" si="8"/>
        <v>0</v>
      </c>
      <c r="BG453" s="143">
        <f t="shared" si="9"/>
        <v>0</v>
      </c>
      <c r="BH453" s="143">
        <f t="shared" si="10"/>
        <v>0</v>
      </c>
      <c r="BI453" s="143">
        <f t="shared" si="11"/>
        <v>0</v>
      </c>
      <c r="BJ453" s="20" t="s">
        <v>84</v>
      </c>
      <c r="BK453" s="143">
        <f t="shared" si="12"/>
        <v>0</v>
      </c>
      <c r="BL453" s="20" t="s">
        <v>159</v>
      </c>
      <c r="BM453" s="20" t="s">
        <v>624</v>
      </c>
    </row>
    <row r="454" spans="2:65" s="1" customFormat="1" ht="22.5" customHeight="1">
      <c r="B454" s="134"/>
      <c r="C454" s="135" t="s">
        <v>625</v>
      </c>
      <c r="D454" s="135" t="s">
        <v>155</v>
      </c>
      <c r="E454" s="136" t="s">
        <v>626</v>
      </c>
      <c r="F454" s="654" t="s">
        <v>627</v>
      </c>
      <c r="G454" s="654"/>
      <c r="H454" s="654"/>
      <c r="I454" s="654"/>
      <c r="J454" s="137" t="s">
        <v>554</v>
      </c>
      <c r="K454" s="138">
        <v>11</v>
      </c>
      <c r="L454" s="203"/>
      <c r="M454" s="655"/>
      <c r="N454" s="655"/>
      <c r="O454" s="655"/>
      <c r="P454" s="655">
        <f t="shared" si="0"/>
        <v>0</v>
      </c>
      <c r="Q454" s="655"/>
      <c r="R454" s="139"/>
      <c r="T454" s="140" t="s">
        <v>5</v>
      </c>
      <c r="U454" s="42" t="s">
        <v>42</v>
      </c>
      <c r="V454" s="210">
        <f t="shared" si="1"/>
        <v>0</v>
      </c>
      <c r="W454" s="210">
        <f t="shared" si="2"/>
        <v>0</v>
      </c>
      <c r="X454" s="210">
        <f t="shared" si="3"/>
        <v>0</v>
      </c>
      <c r="Y454" s="141">
        <v>0</v>
      </c>
      <c r="Z454" s="141">
        <f t="shared" si="4"/>
        <v>0</v>
      </c>
      <c r="AA454" s="141">
        <v>0</v>
      </c>
      <c r="AB454" s="141">
        <f t="shared" si="5"/>
        <v>0</v>
      </c>
      <c r="AC454" s="141">
        <v>0</v>
      </c>
      <c r="AD454" s="142">
        <f t="shared" si="6"/>
        <v>0</v>
      </c>
      <c r="AR454" s="20" t="s">
        <v>159</v>
      </c>
      <c r="AT454" s="20" t="s">
        <v>155</v>
      </c>
      <c r="AU454" s="20" t="s">
        <v>95</v>
      </c>
      <c r="AY454" s="20" t="s">
        <v>153</v>
      </c>
      <c r="BE454" s="143">
        <f t="shared" si="7"/>
        <v>0</v>
      </c>
      <c r="BF454" s="143">
        <f t="shared" si="8"/>
        <v>0</v>
      </c>
      <c r="BG454" s="143">
        <f t="shared" si="9"/>
        <v>0</v>
      </c>
      <c r="BH454" s="143">
        <f t="shared" si="10"/>
        <v>0</v>
      </c>
      <c r="BI454" s="143">
        <f t="shared" si="11"/>
        <v>0</v>
      </c>
      <c r="BJ454" s="20" t="s">
        <v>84</v>
      </c>
      <c r="BK454" s="143">
        <f t="shared" si="12"/>
        <v>0</v>
      </c>
      <c r="BL454" s="20" t="s">
        <v>159</v>
      </c>
      <c r="BM454" s="20" t="s">
        <v>628</v>
      </c>
    </row>
    <row r="455" spans="2:65" s="1" customFormat="1" ht="22.5" customHeight="1">
      <c r="B455" s="134"/>
      <c r="C455" s="135" t="s">
        <v>629</v>
      </c>
      <c r="D455" s="135" t="s">
        <v>155</v>
      </c>
      <c r="E455" s="136" t="s">
        <v>630</v>
      </c>
      <c r="F455" s="654" t="s">
        <v>631</v>
      </c>
      <c r="G455" s="654"/>
      <c r="H455" s="654"/>
      <c r="I455" s="654"/>
      <c r="J455" s="137" t="s">
        <v>554</v>
      </c>
      <c r="K455" s="138">
        <v>5</v>
      </c>
      <c r="L455" s="203"/>
      <c r="M455" s="655"/>
      <c r="N455" s="655"/>
      <c r="O455" s="655"/>
      <c r="P455" s="655">
        <f t="shared" si="0"/>
        <v>0</v>
      </c>
      <c r="Q455" s="655"/>
      <c r="R455" s="139"/>
      <c r="T455" s="140" t="s">
        <v>5</v>
      </c>
      <c r="U455" s="42" t="s">
        <v>42</v>
      </c>
      <c r="V455" s="210">
        <f t="shared" si="1"/>
        <v>0</v>
      </c>
      <c r="W455" s="210">
        <f t="shared" si="2"/>
        <v>0</v>
      </c>
      <c r="X455" s="210">
        <f t="shared" si="3"/>
        <v>0</v>
      </c>
      <c r="Y455" s="141">
        <v>0</v>
      </c>
      <c r="Z455" s="141">
        <f t="shared" si="4"/>
        <v>0</v>
      </c>
      <c r="AA455" s="141">
        <v>0</v>
      </c>
      <c r="AB455" s="141">
        <f t="shared" si="5"/>
        <v>0</v>
      </c>
      <c r="AC455" s="141">
        <v>0</v>
      </c>
      <c r="AD455" s="142">
        <f t="shared" si="6"/>
        <v>0</v>
      </c>
      <c r="AR455" s="20" t="s">
        <v>159</v>
      </c>
      <c r="AT455" s="20" t="s">
        <v>155</v>
      </c>
      <c r="AU455" s="20" t="s">
        <v>95</v>
      </c>
      <c r="AY455" s="20" t="s">
        <v>153</v>
      </c>
      <c r="BE455" s="143">
        <f t="shared" si="7"/>
        <v>0</v>
      </c>
      <c r="BF455" s="143">
        <f t="shared" si="8"/>
        <v>0</v>
      </c>
      <c r="BG455" s="143">
        <f t="shared" si="9"/>
        <v>0</v>
      </c>
      <c r="BH455" s="143">
        <f t="shared" si="10"/>
        <v>0</v>
      </c>
      <c r="BI455" s="143">
        <f t="shared" si="11"/>
        <v>0</v>
      </c>
      <c r="BJ455" s="20" t="s">
        <v>84</v>
      </c>
      <c r="BK455" s="143">
        <f t="shared" si="12"/>
        <v>0</v>
      </c>
      <c r="BL455" s="20" t="s">
        <v>159</v>
      </c>
      <c r="BM455" s="20" t="s">
        <v>632</v>
      </c>
    </row>
    <row r="456" spans="2:65" s="1" customFormat="1" ht="69.75" customHeight="1">
      <c r="B456" s="134"/>
      <c r="C456" s="135" t="s">
        <v>633</v>
      </c>
      <c r="D456" s="135" t="s">
        <v>155</v>
      </c>
      <c r="E456" s="136" t="s">
        <v>634</v>
      </c>
      <c r="F456" s="654" t="s">
        <v>635</v>
      </c>
      <c r="G456" s="654"/>
      <c r="H456" s="654"/>
      <c r="I456" s="654"/>
      <c r="J456" s="137" t="s">
        <v>554</v>
      </c>
      <c r="K456" s="138">
        <v>1</v>
      </c>
      <c r="L456" s="203"/>
      <c r="M456" s="655"/>
      <c r="N456" s="655"/>
      <c r="O456" s="655"/>
      <c r="P456" s="655">
        <f t="shared" si="0"/>
        <v>0</v>
      </c>
      <c r="Q456" s="655"/>
      <c r="R456" s="139"/>
      <c r="T456" s="140" t="s">
        <v>5</v>
      </c>
      <c r="U456" s="42" t="s">
        <v>42</v>
      </c>
      <c r="V456" s="210">
        <f t="shared" si="1"/>
        <v>0</v>
      </c>
      <c r="W456" s="210">
        <f t="shared" si="2"/>
        <v>0</v>
      </c>
      <c r="X456" s="210">
        <f t="shared" si="3"/>
        <v>0</v>
      </c>
      <c r="Y456" s="141">
        <v>0</v>
      </c>
      <c r="Z456" s="141">
        <f t="shared" si="4"/>
        <v>0</v>
      </c>
      <c r="AA456" s="141">
        <v>0</v>
      </c>
      <c r="AB456" s="141">
        <f t="shared" si="5"/>
        <v>0</v>
      </c>
      <c r="AC456" s="141">
        <v>0</v>
      </c>
      <c r="AD456" s="142">
        <f t="shared" si="6"/>
        <v>0</v>
      </c>
      <c r="AR456" s="20" t="s">
        <v>159</v>
      </c>
      <c r="AT456" s="20" t="s">
        <v>155</v>
      </c>
      <c r="AU456" s="20" t="s">
        <v>95</v>
      </c>
      <c r="AY456" s="20" t="s">
        <v>153</v>
      </c>
      <c r="BE456" s="143">
        <f t="shared" si="7"/>
        <v>0</v>
      </c>
      <c r="BF456" s="143">
        <f t="shared" si="8"/>
        <v>0</v>
      </c>
      <c r="BG456" s="143">
        <f t="shared" si="9"/>
        <v>0</v>
      </c>
      <c r="BH456" s="143">
        <f t="shared" si="10"/>
        <v>0</v>
      </c>
      <c r="BI456" s="143">
        <f t="shared" si="11"/>
        <v>0</v>
      </c>
      <c r="BJ456" s="20" t="s">
        <v>84</v>
      </c>
      <c r="BK456" s="143">
        <f t="shared" si="12"/>
        <v>0</v>
      </c>
      <c r="BL456" s="20" t="s">
        <v>159</v>
      </c>
      <c r="BM456" s="20" t="s">
        <v>636</v>
      </c>
    </row>
    <row r="457" spans="2:65" s="1" customFormat="1" ht="44.25" customHeight="1">
      <c r="B457" s="134"/>
      <c r="C457" s="135" t="s">
        <v>637</v>
      </c>
      <c r="D457" s="135" t="s">
        <v>155</v>
      </c>
      <c r="E457" s="136" t="s">
        <v>638</v>
      </c>
      <c r="F457" s="654" t="s">
        <v>639</v>
      </c>
      <c r="G457" s="654"/>
      <c r="H457" s="654"/>
      <c r="I457" s="654"/>
      <c r="J457" s="137" t="s">
        <v>554</v>
      </c>
      <c r="K457" s="138">
        <v>18</v>
      </c>
      <c r="L457" s="203"/>
      <c r="M457" s="655"/>
      <c r="N457" s="655"/>
      <c r="O457" s="655"/>
      <c r="P457" s="655">
        <f t="shared" si="0"/>
        <v>0</v>
      </c>
      <c r="Q457" s="655"/>
      <c r="R457" s="139"/>
      <c r="T457" s="140" t="s">
        <v>5</v>
      </c>
      <c r="U457" s="42" t="s">
        <v>42</v>
      </c>
      <c r="V457" s="210">
        <f t="shared" si="1"/>
        <v>0</v>
      </c>
      <c r="W457" s="210">
        <f t="shared" si="2"/>
        <v>0</v>
      </c>
      <c r="X457" s="210">
        <f t="shared" si="3"/>
        <v>0</v>
      </c>
      <c r="Y457" s="141">
        <v>0</v>
      </c>
      <c r="Z457" s="141">
        <f t="shared" si="4"/>
        <v>0</v>
      </c>
      <c r="AA457" s="141">
        <v>0</v>
      </c>
      <c r="AB457" s="141">
        <f t="shared" si="5"/>
        <v>0</v>
      </c>
      <c r="AC457" s="141">
        <v>0</v>
      </c>
      <c r="AD457" s="142">
        <f t="shared" si="6"/>
        <v>0</v>
      </c>
      <c r="AR457" s="20" t="s">
        <v>159</v>
      </c>
      <c r="AT457" s="20" t="s">
        <v>155</v>
      </c>
      <c r="AU457" s="20" t="s">
        <v>95</v>
      </c>
      <c r="AY457" s="20" t="s">
        <v>153</v>
      </c>
      <c r="BE457" s="143">
        <f t="shared" si="7"/>
        <v>0</v>
      </c>
      <c r="BF457" s="143">
        <f t="shared" si="8"/>
        <v>0</v>
      </c>
      <c r="BG457" s="143">
        <f t="shared" si="9"/>
        <v>0</v>
      </c>
      <c r="BH457" s="143">
        <f t="shared" si="10"/>
        <v>0</v>
      </c>
      <c r="BI457" s="143">
        <f t="shared" si="11"/>
        <v>0</v>
      </c>
      <c r="BJ457" s="20" t="s">
        <v>84</v>
      </c>
      <c r="BK457" s="143">
        <f t="shared" si="12"/>
        <v>0</v>
      </c>
      <c r="BL457" s="20" t="s">
        <v>159</v>
      </c>
      <c r="BM457" s="20" t="s">
        <v>640</v>
      </c>
    </row>
    <row r="458" spans="2:65" s="1" customFormat="1" ht="82.5" customHeight="1">
      <c r="B458" s="134"/>
      <c r="C458" s="135" t="s">
        <v>641</v>
      </c>
      <c r="D458" s="135" t="s">
        <v>155</v>
      </c>
      <c r="E458" s="136" t="s">
        <v>642</v>
      </c>
      <c r="F458" s="654" t="s">
        <v>643</v>
      </c>
      <c r="G458" s="654"/>
      <c r="H458" s="654"/>
      <c r="I458" s="654"/>
      <c r="J458" s="137" t="s">
        <v>554</v>
      </c>
      <c r="K458" s="138">
        <v>1</v>
      </c>
      <c r="L458" s="203"/>
      <c r="M458" s="655"/>
      <c r="N458" s="655"/>
      <c r="O458" s="655"/>
      <c r="P458" s="655">
        <f t="shared" si="0"/>
        <v>0</v>
      </c>
      <c r="Q458" s="655"/>
      <c r="R458" s="139"/>
      <c r="T458" s="140" t="s">
        <v>5</v>
      </c>
      <c r="U458" s="42" t="s">
        <v>42</v>
      </c>
      <c r="V458" s="210">
        <f t="shared" si="1"/>
        <v>0</v>
      </c>
      <c r="W458" s="210">
        <f t="shared" si="2"/>
        <v>0</v>
      </c>
      <c r="X458" s="210">
        <f t="shared" si="3"/>
        <v>0</v>
      </c>
      <c r="Y458" s="141">
        <v>0</v>
      </c>
      <c r="Z458" s="141">
        <f t="shared" si="4"/>
        <v>0</v>
      </c>
      <c r="AA458" s="141">
        <v>0</v>
      </c>
      <c r="AB458" s="141">
        <f t="shared" si="5"/>
        <v>0</v>
      </c>
      <c r="AC458" s="141">
        <v>0</v>
      </c>
      <c r="AD458" s="142">
        <f t="shared" si="6"/>
        <v>0</v>
      </c>
      <c r="AR458" s="20" t="s">
        <v>159</v>
      </c>
      <c r="AT458" s="20" t="s">
        <v>155</v>
      </c>
      <c r="AU458" s="20" t="s">
        <v>95</v>
      </c>
      <c r="AY458" s="20" t="s">
        <v>153</v>
      </c>
      <c r="BE458" s="143">
        <f t="shared" si="7"/>
        <v>0</v>
      </c>
      <c r="BF458" s="143">
        <f t="shared" si="8"/>
        <v>0</v>
      </c>
      <c r="BG458" s="143">
        <f t="shared" si="9"/>
        <v>0</v>
      </c>
      <c r="BH458" s="143">
        <f t="shared" si="10"/>
        <v>0</v>
      </c>
      <c r="BI458" s="143">
        <f t="shared" si="11"/>
        <v>0</v>
      </c>
      <c r="BJ458" s="20" t="s">
        <v>84</v>
      </c>
      <c r="BK458" s="143">
        <f t="shared" si="12"/>
        <v>0</v>
      </c>
      <c r="BL458" s="20" t="s">
        <v>159</v>
      </c>
      <c r="BM458" s="20" t="s">
        <v>644</v>
      </c>
    </row>
    <row r="459" spans="2:65" s="9" customFormat="1" ht="29.85" customHeight="1">
      <c r="B459" s="122"/>
      <c r="C459" s="123"/>
      <c r="D459" s="133" t="s">
        <v>115</v>
      </c>
      <c r="E459" s="133"/>
      <c r="F459" s="133"/>
      <c r="G459" s="133"/>
      <c r="H459" s="133"/>
      <c r="I459" s="133"/>
      <c r="J459" s="133"/>
      <c r="K459" s="133"/>
      <c r="L459" s="133"/>
      <c r="M459" s="649">
        <f>BK459</f>
        <v>0</v>
      </c>
      <c r="N459" s="650"/>
      <c r="O459" s="650"/>
      <c r="P459" s="650"/>
      <c r="Q459" s="650"/>
      <c r="R459" s="125"/>
      <c r="T459" s="126"/>
      <c r="U459" s="123"/>
      <c r="V459" s="123"/>
      <c r="W459" s="127">
        <f>SUM(W460:W462)</f>
        <v>0</v>
      </c>
      <c r="X459" s="127">
        <f>SUM(X460:X462)</f>
        <v>0</v>
      </c>
      <c r="Y459" s="123"/>
      <c r="Z459" s="128">
        <f>SUM(Z460:Z462)</f>
        <v>0.10689599999999999</v>
      </c>
      <c r="AA459" s="123"/>
      <c r="AB459" s="128">
        <f>SUM(AB460:AB462)</f>
        <v>0</v>
      </c>
      <c r="AC459" s="123"/>
      <c r="AD459" s="129">
        <f>SUM(AD460:AD462)</f>
        <v>0</v>
      </c>
      <c r="AR459" s="130" t="s">
        <v>84</v>
      </c>
      <c r="AT459" s="131" t="s">
        <v>78</v>
      </c>
      <c r="AU459" s="131" t="s">
        <v>84</v>
      </c>
      <c r="AY459" s="130" t="s">
        <v>153</v>
      </c>
      <c r="BK459" s="132">
        <f>SUM(BK460:BK462)</f>
        <v>0</v>
      </c>
    </row>
    <row r="460" spans="2:65" s="1" customFormat="1" ht="31.5" customHeight="1">
      <c r="B460" s="134"/>
      <c r="C460" s="135" t="s">
        <v>645</v>
      </c>
      <c r="D460" s="135" t="s">
        <v>155</v>
      </c>
      <c r="E460" s="136" t="s">
        <v>646</v>
      </c>
      <c r="F460" s="654" t="s">
        <v>647</v>
      </c>
      <c r="G460" s="654"/>
      <c r="H460" s="654"/>
      <c r="I460" s="654"/>
      <c r="J460" s="137" t="s">
        <v>198</v>
      </c>
      <c r="K460" s="138">
        <v>0.81599999999999995</v>
      </c>
      <c r="L460" s="203"/>
      <c r="M460" s="655"/>
      <c r="N460" s="655"/>
      <c r="O460" s="655"/>
      <c r="P460" s="655">
        <f>ROUND(V460*K460,2)</f>
        <v>0</v>
      </c>
      <c r="Q460" s="655"/>
      <c r="R460" s="139"/>
      <c r="T460" s="140" t="s">
        <v>5</v>
      </c>
      <c r="U460" s="42" t="s">
        <v>42</v>
      </c>
      <c r="V460" s="210">
        <f>L460+M460</f>
        <v>0</v>
      </c>
      <c r="W460" s="210">
        <f>ROUND(L460*K460,2)</f>
        <v>0</v>
      </c>
      <c r="X460" s="210">
        <f>ROUND(M460*K460,2)</f>
        <v>0</v>
      </c>
      <c r="Y460" s="141">
        <v>0.125</v>
      </c>
      <c r="Z460" s="141">
        <f>Y460*K460</f>
        <v>0.10199999999999999</v>
      </c>
      <c r="AA460" s="141">
        <v>0</v>
      </c>
      <c r="AB460" s="141">
        <f>AA460*K460</f>
        <v>0</v>
      </c>
      <c r="AC460" s="141">
        <v>0</v>
      </c>
      <c r="AD460" s="142">
        <f>AC460*K460</f>
        <v>0</v>
      </c>
      <c r="AR460" s="20" t="s">
        <v>159</v>
      </c>
      <c r="AT460" s="20" t="s">
        <v>155</v>
      </c>
      <c r="AU460" s="20" t="s">
        <v>95</v>
      </c>
      <c r="AY460" s="20" t="s">
        <v>153</v>
      </c>
      <c r="BE460" s="143">
        <f>IF(U460="základní",P460,0)</f>
        <v>0</v>
      </c>
      <c r="BF460" s="143">
        <f>IF(U460="snížená",P460,0)</f>
        <v>0</v>
      </c>
      <c r="BG460" s="143">
        <f>IF(U460="zákl. přenesená",P460,0)</f>
        <v>0</v>
      </c>
      <c r="BH460" s="143">
        <f>IF(U460="sníž. přenesená",P460,0)</f>
        <v>0</v>
      </c>
      <c r="BI460" s="143">
        <f>IF(U460="nulová",P460,0)</f>
        <v>0</v>
      </c>
      <c r="BJ460" s="20" t="s">
        <v>84</v>
      </c>
      <c r="BK460" s="143">
        <f>ROUND(V460*K460,2)</f>
        <v>0</v>
      </c>
      <c r="BL460" s="20" t="s">
        <v>159</v>
      </c>
      <c r="BM460" s="20" t="s">
        <v>648</v>
      </c>
    </row>
    <row r="461" spans="2:65" s="1" customFormat="1" ht="31.5" customHeight="1">
      <c r="B461" s="134"/>
      <c r="C461" s="135" t="s">
        <v>649</v>
      </c>
      <c r="D461" s="135" t="s">
        <v>155</v>
      </c>
      <c r="E461" s="136" t="s">
        <v>650</v>
      </c>
      <c r="F461" s="654" t="s">
        <v>651</v>
      </c>
      <c r="G461" s="654"/>
      <c r="H461" s="654"/>
      <c r="I461" s="654"/>
      <c r="J461" s="137" t="s">
        <v>198</v>
      </c>
      <c r="K461" s="138">
        <v>0.81599999999999995</v>
      </c>
      <c r="L461" s="203"/>
      <c r="M461" s="655"/>
      <c r="N461" s="655"/>
      <c r="O461" s="655"/>
      <c r="P461" s="655">
        <f>ROUND(V461*K461,2)</f>
        <v>0</v>
      </c>
      <c r="Q461" s="655"/>
      <c r="R461" s="139"/>
      <c r="T461" s="140" t="s">
        <v>5</v>
      </c>
      <c r="U461" s="42" t="s">
        <v>42</v>
      </c>
      <c r="V461" s="210">
        <f>L461+M461</f>
        <v>0</v>
      </c>
      <c r="W461" s="210">
        <f>ROUND(L461*K461,2)</f>
        <v>0</v>
      </c>
      <c r="X461" s="210">
        <f>ROUND(M461*K461,2)</f>
        <v>0</v>
      </c>
      <c r="Y461" s="141">
        <v>6.0000000000000001E-3</v>
      </c>
      <c r="Z461" s="141">
        <f>Y461*K461</f>
        <v>4.8960000000000002E-3</v>
      </c>
      <c r="AA461" s="141">
        <v>0</v>
      </c>
      <c r="AB461" s="141">
        <f>AA461*K461</f>
        <v>0</v>
      </c>
      <c r="AC461" s="141">
        <v>0</v>
      </c>
      <c r="AD461" s="142">
        <f>AC461*K461</f>
        <v>0</v>
      </c>
      <c r="AR461" s="20" t="s">
        <v>159</v>
      </c>
      <c r="AT461" s="20" t="s">
        <v>155</v>
      </c>
      <c r="AU461" s="20" t="s">
        <v>95</v>
      </c>
      <c r="AY461" s="20" t="s">
        <v>153</v>
      </c>
      <c r="BE461" s="143">
        <f>IF(U461="základní",P461,0)</f>
        <v>0</v>
      </c>
      <c r="BF461" s="143">
        <f>IF(U461="snížená",P461,0)</f>
        <v>0</v>
      </c>
      <c r="BG461" s="143">
        <f>IF(U461="zákl. přenesená",P461,0)</f>
        <v>0</v>
      </c>
      <c r="BH461" s="143">
        <f>IF(U461="sníž. přenesená",P461,0)</f>
        <v>0</v>
      </c>
      <c r="BI461" s="143">
        <f>IF(U461="nulová",P461,0)</f>
        <v>0</v>
      </c>
      <c r="BJ461" s="20" t="s">
        <v>84</v>
      </c>
      <c r="BK461" s="143">
        <f>ROUND(V461*K461,2)</f>
        <v>0</v>
      </c>
      <c r="BL461" s="20" t="s">
        <v>159</v>
      </c>
      <c r="BM461" s="20" t="s">
        <v>652</v>
      </c>
    </row>
    <row r="462" spans="2:65" s="1" customFormat="1" ht="31.5" customHeight="1">
      <c r="B462" s="134"/>
      <c r="C462" s="135" t="s">
        <v>653</v>
      </c>
      <c r="D462" s="135" t="s">
        <v>155</v>
      </c>
      <c r="E462" s="136" t="s">
        <v>654</v>
      </c>
      <c r="F462" s="654" t="s">
        <v>655</v>
      </c>
      <c r="G462" s="654"/>
      <c r="H462" s="654"/>
      <c r="I462" s="654"/>
      <c r="J462" s="137" t="s">
        <v>198</v>
      </c>
      <c r="K462" s="138">
        <v>0.81599999999999995</v>
      </c>
      <c r="L462" s="203"/>
      <c r="M462" s="655"/>
      <c r="N462" s="655"/>
      <c r="O462" s="655"/>
      <c r="P462" s="655">
        <f>ROUND(V462*K462,2)</f>
        <v>0</v>
      </c>
      <c r="Q462" s="655"/>
      <c r="R462" s="139"/>
      <c r="T462" s="140" t="s">
        <v>5</v>
      </c>
      <c r="U462" s="42" t="s">
        <v>42</v>
      </c>
      <c r="V462" s="210">
        <f>L462+M462</f>
        <v>0</v>
      </c>
      <c r="W462" s="210">
        <f>ROUND(L462*K462,2)</f>
        <v>0</v>
      </c>
      <c r="X462" s="210">
        <f>ROUND(M462*K462,2)</f>
        <v>0</v>
      </c>
      <c r="Y462" s="141">
        <v>0</v>
      </c>
      <c r="Z462" s="141">
        <f>Y462*K462</f>
        <v>0</v>
      </c>
      <c r="AA462" s="141">
        <v>0</v>
      </c>
      <c r="AB462" s="141">
        <f>AA462*K462</f>
        <v>0</v>
      </c>
      <c r="AC462" s="141">
        <v>0</v>
      </c>
      <c r="AD462" s="142">
        <f>AC462*K462</f>
        <v>0</v>
      </c>
      <c r="AR462" s="20" t="s">
        <v>159</v>
      </c>
      <c r="AT462" s="20" t="s">
        <v>155</v>
      </c>
      <c r="AU462" s="20" t="s">
        <v>95</v>
      </c>
      <c r="AY462" s="20" t="s">
        <v>153</v>
      </c>
      <c r="BE462" s="143">
        <f>IF(U462="základní",P462,0)</f>
        <v>0</v>
      </c>
      <c r="BF462" s="143">
        <f>IF(U462="snížená",P462,0)</f>
        <v>0</v>
      </c>
      <c r="BG462" s="143">
        <f>IF(U462="zákl. přenesená",P462,0)</f>
        <v>0</v>
      </c>
      <c r="BH462" s="143">
        <f>IF(U462="sníž. přenesená",P462,0)</f>
        <v>0</v>
      </c>
      <c r="BI462" s="143">
        <f>IF(U462="nulová",P462,0)</f>
        <v>0</v>
      </c>
      <c r="BJ462" s="20" t="s">
        <v>84</v>
      </c>
      <c r="BK462" s="143">
        <f>ROUND(V462*K462,2)</f>
        <v>0</v>
      </c>
      <c r="BL462" s="20" t="s">
        <v>159</v>
      </c>
      <c r="BM462" s="20" t="s">
        <v>656</v>
      </c>
    </row>
    <row r="463" spans="2:65" s="9" customFormat="1" ht="29.85" customHeight="1">
      <c r="B463" s="122"/>
      <c r="C463" s="123"/>
      <c r="D463" s="133" t="s">
        <v>116</v>
      </c>
      <c r="E463" s="133"/>
      <c r="F463" s="133"/>
      <c r="G463" s="133"/>
      <c r="H463" s="133"/>
      <c r="I463" s="133"/>
      <c r="J463" s="133"/>
      <c r="K463" s="133"/>
      <c r="L463" s="133"/>
      <c r="M463" s="649">
        <f>BK463</f>
        <v>0</v>
      </c>
      <c r="N463" s="650"/>
      <c r="O463" s="650"/>
      <c r="P463" s="650"/>
      <c r="Q463" s="650"/>
      <c r="R463" s="125"/>
      <c r="T463" s="126"/>
      <c r="U463" s="123"/>
      <c r="V463" s="123"/>
      <c r="W463" s="127">
        <f>W464</f>
        <v>0</v>
      </c>
      <c r="X463" s="127">
        <f>X464</f>
        <v>0</v>
      </c>
      <c r="Y463" s="123"/>
      <c r="Z463" s="128">
        <f>Z464</f>
        <v>213.00880200000003</v>
      </c>
      <c r="AA463" s="123"/>
      <c r="AB463" s="128">
        <f>AB464</f>
        <v>0</v>
      </c>
      <c r="AC463" s="123"/>
      <c r="AD463" s="129">
        <f>AD464</f>
        <v>0</v>
      </c>
      <c r="AR463" s="130" t="s">
        <v>84</v>
      </c>
      <c r="AT463" s="131" t="s">
        <v>78</v>
      </c>
      <c r="AU463" s="131" t="s">
        <v>84</v>
      </c>
      <c r="AY463" s="130" t="s">
        <v>153</v>
      </c>
      <c r="BK463" s="132">
        <f>BK464</f>
        <v>0</v>
      </c>
    </row>
    <row r="464" spans="2:65" s="1" customFormat="1" ht="22.5" customHeight="1">
      <c r="B464" s="134"/>
      <c r="C464" s="135" t="s">
        <v>657</v>
      </c>
      <c r="D464" s="135" t="s">
        <v>155</v>
      </c>
      <c r="E464" s="136" t="s">
        <v>658</v>
      </c>
      <c r="F464" s="654" t="s">
        <v>659</v>
      </c>
      <c r="G464" s="654"/>
      <c r="H464" s="654"/>
      <c r="I464" s="654"/>
      <c r="J464" s="137" t="s">
        <v>198</v>
      </c>
      <c r="K464" s="138">
        <v>669.83900000000006</v>
      </c>
      <c r="L464" s="203"/>
      <c r="M464" s="655"/>
      <c r="N464" s="655"/>
      <c r="O464" s="655"/>
      <c r="P464" s="655">
        <f>ROUND(V464*K464,2)</f>
        <v>0</v>
      </c>
      <c r="Q464" s="655"/>
      <c r="R464" s="139"/>
      <c r="T464" s="140" t="s">
        <v>5</v>
      </c>
      <c r="U464" s="42" t="s">
        <v>42</v>
      </c>
      <c r="V464" s="210">
        <f>L464+M464</f>
        <v>0</v>
      </c>
      <c r="W464" s="210">
        <f>ROUND(L464*K464,2)</f>
        <v>0</v>
      </c>
      <c r="X464" s="210">
        <f>ROUND(M464*K464,2)</f>
        <v>0</v>
      </c>
      <c r="Y464" s="141">
        <v>0.318</v>
      </c>
      <c r="Z464" s="141">
        <f>Y464*K464</f>
        <v>213.00880200000003</v>
      </c>
      <c r="AA464" s="141">
        <v>0</v>
      </c>
      <c r="AB464" s="141">
        <f>AA464*K464</f>
        <v>0</v>
      </c>
      <c r="AC464" s="141">
        <v>0</v>
      </c>
      <c r="AD464" s="142">
        <f>AC464*K464</f>
        <v>0</v>
      </c>
      <c r="AR464" s="20" t="s">
        <v>159</v>
      </c>
      <c r="AT464" s="20" t="s">
        <v>155</v>
      </c>
      <c r="AU464" s="20" t="s">
        <v>95</v>
      </c>
      <c r="AY464" s="20" t="s">
        <v>153</v>
      </c>
      <c r="BE464" s="143">
        <f>IF(U464="základní",P464,0)</f>
        <v>0</v>
      </c>
      <c r="BF464" s="143">
        <f>IF(U464="snížená",P464,0)</f>
        <v>0</v>
      </c>
      <c r="BG464" s="143">
        <f>IF(U464="zákl. přenesená",P464,0)</f>
        <v>0</v>
      </c>
      <c r="BH464" s="143">
        <f>IF(U464="sníž. přenesená",P464,0)</f>
        <v>0</v>
      </c>
      <c r="BI464" s="143">
        <f>IF(U464="nulová",P464,0)</f>
        <v>0</v>
      </c>
      <c r="BJ464" s="20" t="s">
        <v>84</v>
      </c>
      <c r="BK464" s="143">
        <f>ROUND(V464*K464,2)</f>
        <v>0</v>
      </c>
      <c r="BL464" s="20" t="s">
        <v>159</v>
      </c>
      <c r="BM464" s="20" t="s">
        <v>660</v>
      </c>
    </row>
    <row r="465" spans="2:65" s="9" customFormat="1" ht="37.35" customHeight="1">
      <c r="B465" s="122"/>
      <c r="C465" s="123"/>
      <c r="D465" s="124" t="s">
        <v>117</v>
      </c>
      <c r="E465" s="124"/>
      <c r="F465" s="124"/>
      <c r="G465" s="124"/>
      <c r="H465" s="124"/>
      <c r="I465" s="124"/>
      <c r="J465" s="124"/>
      <c r="K465" s="124"/>
      <c r="L465" s="124"/>
      <c r="M465" s="651">
        <f>BK465</f>
        <v>0</v>
      </c>
      <c r="N465" s="652"/>
      <c r="O465" s="652"/>
      <c r="P465" s="652"/>
      <c r="Q465" s="652"/>
      <c r="R465" s="125"/>
      <c r="T465" s="126"/>
      <c r="U465" s="123"/>
      <c r="V465" s="123"/>
      <c r="W465" s="127">
        <f>W466+W523+W639+W681+W691+W700+W741+W757+W803+W811+W816+W838+W843+W850</f>
        <v>0</v>
      </c>
      <c r="X465" s="127">
        <f>X466+X523+X639+X681+X691+X700+X741+X757+X803+X811+X816+X838+X843+X850</f>
        <v>0</v>
      </c>
      <c r="Y465" s="123"/>
      <c r="Z465" s="128">
        <f>Z466+Z523+Z639+Z681+Z691+Z700+Z741+Z757+Z803+Z811+Z816+Z838+Z843+Z850</f>
        <v>1224.0010130000001</v>
      </c>
      <c r="AA465" s="123"/>
      <c r="AB465" s="128">
        <f>AB466+AB523+AB639+AB681+AB691+AB700+AB741+AB757+AB803+AB811+AB816+AB838+AB843+AB850</f>
        <v>47.352845730000013</v>
      </c>
      <c r="AC465" s="123"/>
      <c r="AD465" s="129">
        <f>AD466+AD523+AD639+AD681+AD691+AD700+AD741+AD757+AD803+AD811+AD816+AD838+AD843+AD850</f>
        <v>0</v>
      </c>
      <c r="AR465" s="130" t="s">
        <v>95</v>
      </c>
      <c r="AT465" s="131" t="s">
        <v>78</v>
      </c>
      <c r="AU465" s="131" t="s">
        <v>79</v>
      </c>
      <c r="AY465" s="130" t="s">
        <v>153</v>
      </c>
      <c r="BK465" s="132">
        <f>BK466+BK523+BK639+BK681+BK691+BK700+BK741+BK757+BK803+BK811+BK816+BK838+BK843+BK850</f>
        <v>0</v>
      </c>
    </row>
    <row r="466" spans="2:65" s="9" customFormat="1" ht="19.899999999999999" customHeight="1">
      <c r="B466" s="122"/>
      <c r="C466" s="123"/>
      <c r="D466" s="133" t="s">
        <v>118</v>
      </c>
      <c r="E466" s="133"/>
      <c r="F466" s="133"/>
      <c r="G466" s="133"/>
      <c r="H466" s="133"/>
      <c r="I466" s="133"/>
      <c r="J466" s="133"/>
      <c r="K466" s="133"/>
      <c r="L466" s="133"/>
      <c r="M466" s="647">
        <f>BK466</f>
        <v>0</v>
      </c>
      <c r="N466" s="648"/>
      <c r="O466" s="648"/>
      <c r="P466" s="648"/>
      <c r="Q466" s="648"/>
      <c r="R466" s="125"/>
      <c r="T466" s="126"/>
      <c r="U466" s="123"/>
      <c r="V466" s="123"/>
      <c r="W466" s="127">
        <f>SUM(W467:W522)</f>
        <v>0</v>
      </c>
      <c r="X466" s="127">
        <f>SUM(X467:X522)</f>
        <v>0</v>
      </c>
      <c r="Y466" s="123"/>
      <c r="Z466" s="128">
        <f>SUM(Z467:Z522)</f>
        <v>139.64352600000001</v>
      </c>
      <c r="AA466" s="123"/>
      <c r="AB466" s="128">
        <f>SUM(AB467:AB522)</f>
        <v>20.398344760000001</v>
      </c>
      <c r="AC466" s="123"/>
      <c r="AD466" s="129">
        <f>SUM(AD467:AD522)</f>
        <v>0</v>
      </c>
      <c r="AR466" s="130" t="s">
        <v>95</v>
      </c>
      <c r="AT466" s="131" t="s">
        <v>78</v>
      </c>
      <c r="AU466" s="131" t="s">
        <v>84</v>
      </c>
      <c r="AY466" s="130" t="s">
        <v>153</v>
      </c>
      <c r="BK466" s="132">
        <f>SUM(BK467:BK522)</f>
        <v>0</v>
      </c>
    </row>
    <row r="467" spans="2:65" s="1" customFormat="1" ht="31.5" customHeight="1">
      <c r="B467" s="134"/>
      <c r="C467" s="135" t="s">
        <v>661</v>
      </c>
      <c r="D467" s="135" t="s">
        <v>155</v>
      </c>
      <c r="E467" s="136" t="s">
        <v>662</v>
      </c>
      <c r="F467" s="654" t="s">
        <v>663</v>
      </c>
      <c r="G467" s="654"/>
      <c r="H467" s="654"/>
      <c r="I467" s="654"/>
      <c r="J467" s="137" t="s">
        <v>204</v>
      </c>
      <c r="K467" s="138">
        <v>185.08</v>
      </c>
      <c r="L467" s="203"/>
      <c r="M467" s="655"/>
      <c r="N467" s="655"/>
      <c r="O467" s="655"/>
      <c r="P467" s="655">
        <f>ROUND(V467*K467,2)</f>
        <v>0</v>
      </c>
      <c r="Q467" s="655"/>
      <c r="R467" s="139"/>
      <c r="T467" s="140" t="s">
        <v>5</v>
      </c>
      <c r="U467" s="42" t="s">
        <v>42</v>
      </c>
      <c r="V467" s="210">
        <f>L467+M467</f>
        <v>0</v>
      </c>
      <c r="W467" s="210">
        <f>ROUND(L467*K467,2)</f>
        <v>0</v>
      </c>
      <c r="X467" s="210">
        <f>ROUND(M467*K467,2)</f>
        <v>0</v>
      </c>
      <c r="Y467" s="141">
        <v>0.03</v>
      </c>
      <c r="Z467" s="141">
        <f>Y467*K467</f>
        <v>5.5524000000000004</v>
      </c>
      <c r="AA467" s="141">
        <v>0</v>
      </c>
      <c r="AB467" s="141">
        <f>AA467*K467</f>
        <v>0</v>
      </c>
      <c r="AC467" s="141">
        <v>0</v>
      </c>
      <c r="AD467" s="142">
        <f>AC467*K467</f>
        <v>0</v>
      </c>
      <c r="AR467" s="20" t="s">
        <v>370</v>
      </c>
      <c r="AT467" s="20" t="s">
        <v>155</v>
      </c>
      <c r="AU467" s="20" t="s">
        <v>95</v>
      </c>
      <c r="AY467" s="20" t="s">
        <v>153</v>
      </c>
      <c r="BE467" s="143">
        <f>IF(U467="základní",P467,0)</f>
        <v>0</v>
      </c>
      <c r="BF467" s="143">
        <f>IF(U467="snížená",P467,0)</f>
        <v>0</v>
      </c>
      <c r="BG467" s="143">
        <f>IF(U467="zákl. přenesená",P467,0)</f>
        <v>0</v>
      </c>
      <c r="BH467" s="143">
        <f>IF(U467="sníž. přenesená",P467,0)</f>
        <v>0</v>
      </c>
      <c r="BI467" s="143">
        <f>IF(U467="nulová",P467,0)</f>
        <v>0</v>
      </c>
      <c r="BJ467" s="20" t="s">
        <v>84</v>
      </c>
      <c r="BK467" s="143">
        <f>ROUND(V467*K467,2)</f>
        <v>0</v>
      </c>
      <c r="BL467" s="20" t="s">
        <v>370</v>
      </c>
      <c r="BM467" s="20" t="s">
        <v>664</v>
      </c>
    </row>
    <row r="468" spans="2:65" s="10" customFormat="1" ht="22.5" customHeight="1">
      <c r="B468" s="144"/>
      <c r="C468" s="201"/>
      <c r="D468" s="201"/>
      <c r="E468" s="145" t="s">
        <v>5</v>
      </c>
      <c r="F468" s="662" t="s">
        <v>665</v>
      </c>
      <c r="G468" s="663"/>
      <c r="H468" s="663"/>
      <c r="I468" s="663"/>
      <c r="J468" s="201"/>
      <c r="K468" s="146">
        <v>184</v>
      </c>
      <c r="L468" s="201"/>
      <c r="M468" s="201"/>
      <c r="N468" s="201"/>
      <c r="O468" s="201"/>
      <c r="P468" s="201"/>
      <c r="Q468" s="201"/>
      <c r="R468" s="147"/>
      <c r="T468" s="148"/>
      <c r="U468" s="201"/>
      <c r="V468" s="201"/>
      <c r="W468" s="201"/>
      <c r="X468" s="201"/>
      <c r="Y468" s="201"/>
      <c r="Z468" s="201"/>
      <c r="AA468" s="201"/>
      <c r="AB468" s="201"/>
      <c r="AC468" s="201"/>
      <c r="AD468" s="149"/>
      <c r="AT468" s="150" t="s">
        <v>162</v>
      </c>
      <c r="AU468" s="150" t="s">
        <v>95</v>
      </c>
      <c r="AV468" s="10" t="s">
        <v>95</v>
      </c>
      <c r="AW468" s="10" t="s">
        <v>7</v>
      </c>
      <c r="AX468" s="10" t="s">
        <v>79</v>
      </c>
      <c r="AY468" s="150" t="s">
        <v>153</v>
      </c>
    </row>
    <row r="469" spans="2:65" s="10" customFormat="1" ht="22.5" customHeight="1">
      <c r="B469" s="144"/>
      <c r="C469" s="201"/>
      <c r="D469" s="201"/>
      <c r="E469" s="145" t="s">
        <v>5</v>
      </c>
      <c r="F469" s="658" t="s">
        <v>666</v>
      </c>
      <c r="G469" s="659"/>
      <c r="H469" s="659"/>
      <c r="I469" s="659"/>
      <c r="J469" s="201"/>
      <c r="K469" s="146">
        <v>1.08</v>
      </c>
      <c r="L469" s="201"/>
      <c r="M469" s="201"/>
      <c r="N469" s="201"/>
      <c r="O469" s="201"/>
      <c r="P469" s="201"/>
      <c r="Q469" s="201"/>
      <c r="R469" s="147"/>
      <c r="T469" s="148"/>
      <c r="U469" s="201"/>
      <c r="V469" s="201"/>
      <c r="W469" s="201"/>
      <c r="X469" s="201"/>
      <c r="Y469" s="201"/>
      <c r="Z469" s="201"/>
      <c r="AA469" s="201"/>
      <c r="AB469" s="201"/>
      <c r="AC469" s="201"/>
      <c r="AD469" s="149"/>
      <c r="AT469" s="150" t="s">
        <v>162</v>
      </c>
      <c r="AU469" s="150" t="s">
        <v>95</v>
      </c>
      <c r="AV469" s="10" t="s">
        <v>95</v>
      </c>
      <c r="AW469" s="10" t="s">
        <v>7</v>
      </c>
      <c r="AX469" s="10" t="s">
        <v>79</v>
      </c>
      <c r="AY469" s="150" t="s">
        <v>153</v>
      </c>
    </row>
    <row r="470" spans="2:65" s="11" customFormat="1" ht="22.5" customHeight="1">
      <c r="B470" s="151"/>
      <c r="C470" s="202"/>
      <c r="D470" s="202"/>
      <c r="E470" s="191" t="s">
        <v>5</v>
      </c>
      <c r="F470" s="660" t="s">
        <v>163</v>
      </c>
      <c r="G470" s="661"/>
      <c r="H470" s="661"/>
      <c r="I470" s="661"/>
      <c r="J470" s="202"/>
      <c r="K470" s="152">
        <v>185.08</v>
      </c>
      <c r="L470" s="202"/>
      <c r="M470" s="202"/>
      <c r="N470" s="202"/>
      <c r="O470" s="202"/>
      <c r="P470" s="202"/>
      <c r="Q470" s="202"/>
      <c r="R470" s="153"/>
      <c r="T470" s="154"/>
      <c r="U470" s="202"/>
      <c r="V470" s="202"/>
      <c r="W470" s="202"/>
      <c r="X470" s="202"/>
      <c r="Y470" s="202"/>
      <c r="Z470" s="202"/>
      <c r="AA470" s="202"/>
      <c r="AB470" s="202"/>
      <c r="AC470" s="202"/>
      <c r="AD470" s="155"/>
      <c r="AT470" s="156" t="s">
        <v>162</v>
      </c>
      <c r="AU470" s="156" t="s">
        <v>95</v>
      </c>
      <c r="AV470" s="11" t="s">
        <v>159</v>
      </c>
      <c r="AW470" s="11" t="s">
        <v>7</v>
      </c>
      <c r="AX470" s="11" t="s">
        <v>84</v>
      </c>
      <c r="AY470" s="156" t="s">
        <v>153</v>
      </c>
    </row>
    <row r="471" spans="2:65" s="1" customFormat="1" ht="22.5" customHeight="1">
      <c r="B471" s="134"/>
      <c r="C471" s="163" t="s">
        <v>667</v>
      </c>
      <c r="D471" s="163" t="s">
        <v>419</v>
      </c>
      <c r="E471" s="164" t="s">
        <v>668</v>
      </c>
      <c r="F471" s="696" t="s">
        <v>669</v>
      </c>
      <c r="G471" s="696"/>
      <c r="H471" s="696"/>
      <c r="I471" s="696"/>
      <c r="J471" s="165" t="s">
        <v>198</v>
      </c>
      <c r="K471" s="166">
        <v>5.5E-2</v>
      </c>
      <c r="L471" s="167"/>
      <c r="M471" s="697"/>
      <c r="N471" s="697"/>
      <c r="O471" s="698"/>
      <c r="P471" s="655">
        <f>ROUND(V471*K471,2)</f>
        <v>0</v>
      </c>
      <c r="Q471" s="655"/>
      <c r="R471" s="139"/>
      <c r="T471" s="140" t="s">
        <v>5</v>
      </c>
      <c r="U471" s="42" t="s">
        <v>42</v>
      </c>
      <c r="V471" s="210">
        <f>L471+M471</f>
        <v>0</v>
      </c>
      <c r="W471" s="210">
        <f>ROUND(L471*K471,2)</f>
        <v>0</v>
      </c>
      <c r="X471" s="210">
        <f>ROUND(M471*K471,2)</f>
        <v>0</v>
      </c>
      <c r="Y471" s="141">
        <v>0</v>
      </c>
      <c r="Z471" s="141">
        <f>Y471*K471</f>
        <v>0</v>
      </c>
      <c r="AA471" s="141">
        <v>1</v>
      </c>
      <c r="AB471" s="141">
        <f>AA471*K471</f>
        <v>5.5E-2</v>
      </c>
      <c r="AC471" s="141">
        <v>0</v>
      </c>
      <c r="AD471" s="142">
        <f>AC471*K471</f>
        <v>0</v>
      </c>
      <c r="AR471" s="20" t="s">
        <v>348</v>
      </c>
      <c r="AT471" s="20" t="s">
        <v>419</v>
      </c>
      <c r="AU471" s="20" t="s">
        <v>95</v>
      </c>
      <c r="AY471" s="20" t="s">
        <v>153</v>
      </c>
      <c r="BE471" s="143">
        <f>IF(U471="základní",P471,0)</f>
        <v>0</v>
      </c>
      <c r="BF471" s="143">
        <f>IF(U471="snížená",P471,0)</f>
        <v>0</v>
      </c>
      <c r="BG471" s="143">
        <f>IF(U471="zákl. přenesená",P471,0)</f>
        <v>0</v>
      </c>
      <c r="BH471" s="143">
        <f>IF(U471="sníž. přenesená",P471,0)</f>
        <v>0</v>
      </c>
      <c r="BI471" s="143">
        <f>IF(U471="nulová",P471,0)</f>
        <v>0</v>
      </c>
      <c r="BJ471" s="20" t="s">
        <v>84</v>
      </c>
      <c r="BK471" s="143">
        <f>ROUND(V471*K471,2)</f>
        <v>0</v>
      </c>
      <c r="BL471" s="20" t="s">
        <v>370</v>
      </c>
      <c r="BM471" s="20" t="s">
        <v>670</v>
      </c>
    </row>
    <row r="472" spans="2:65" s="10" customFormat="1" ht="22.5" customHeight="1">
      <c r="B472" s="144"/>
      <c r="C472" s="201"/>
      <c r="D472" s="201"/>
      <c r="E472" s="145" t="s">
        <v>5</v>
      </c>
      <c r="F472" s="662" t="s">
        <v>671</v>
      </c>
      <c r="G472" s="663"/>
      <c r="H472" s="663"/>
      <c r="I472" s="663"/>
      <c r="J472" s="201"/>
      <c r="K472" s="146">
        <v>5.5E-2</v>
      </c>
      <c r="L472" s="201"/>
      <c r="M472" s="201"/>
      <c r="N472" s="201"/>
      <c r="O472" s="201"/>
      <c r="P472" s="201"/>
      <c r="Q472" s="201"/>
      <c r="R472" s="147"/>
      <c r="T472" s="148"/>
      <c r="U472" s="201"/>
      <c r="V472" s="201"/>
      <c r="W472" s="201"/>
      <c r="X472" s="201"/>
      <c r="Y472" s="201"/>
      <c r="Z472" s="201"/>
      <c r="AA472" s="201"/>
      <c r="AB472" s="201"/>
      <c r="AC472" s="201"/>
      <c r="AD472" s="149"/>
      <c r="AT472" s="150" t="s">
        <v>162</v>
      </c>
      <c r="AU472" s="150" t="s">
        <v>95</v>
      </c>
      <c r="AV472" s="10" t="s">
        <v>95</v>
      </c>
      <c r="AW472" s="10" t="s">
        <v>7</v>
      </c>
      <c r="AX472" s="10" t="s">
        <v>79</v>
      </c>
      <c r="AY472" s="150" t="s">
        <v>153</v>
      </c>
    </row>
    <row r="473" spans="2:65" s="10" customFormat="1" ht="22.5" customHeight="1">
      <c r="B473" s="144"/>
      <c r="C473" s="201"/>
      <c r="D473" s="201"/>
      <c r="E473" s="145" t="s">
        <v>5</v>
      </c>
      <c r="F473" s="658" t="s">
        <v>672</v>
      </c>
      <c r="G473" s="659"/>
      <c r="H473" s="659"/>
      <c r="I473" s="659"/>
      <c r="J473" s="201"/>
      <c r="K473" s="146">
        <v>0</v>
      </c>
      <c r="L473" s="201"/>
      <c r="M473" s="201"/>
      <c r="N473" s="201"/>
      <c r="O473" s="201"/>
      <c r="P473" s="201"/>
      <c r="Q473" s="201"/>
      <c r="R473" s="147"/>
      <c r="T473" s="148"/>
      <c r="U473" s="201"/>
      <c r="V473" s="201"/>
      <c r="W473" s="201"/>
      <c r="X473" s="201"/>
      <c r="Y473" s="201"/>
      <c r="Z473" s="201"/>
      <c r="AA473" s="201"/>
      <c r="AB473" s="201"/>
      <c r="AC473" s="201"/>
      <c r="AD473" s="149"/>
      <c r="AT473" s="150" t="s">
        <v>162</v>
      </c>
      <c r="AU473" s="150" t="s">
        <v>95</v>
      </c>
      <c r="AV473" s="10" t="s">
        <v>95</v>
      </c>
      <c r="AW473" s="10" t="s">
        <v>7</v>
      </c>
      <c r="AX473" s="10" t="s">
        <v>79</v>
      </c>
      <c r="AY473" s="150" t="s">
        <v>153</v>
      </c>
    </row>
    <row r="474" spans="2:65" s="11" customFormat="1" ht="22.5" customHeight="1">
      <c r="B474" s="151"/>
      <c r="C474" s="202"/>
      <c r="D474" s="202"/>
      <c r="E474" s="191" t="s">
        <v>5</v>
      </c>
      <c r="F474" s="660" t="s">
        <v>163</v>
      </c>
      <c r="G474" s="661"/>
      <c r="H474" s="661"/>
      <c r="I474" s="661"/>
      <c r="J474" s="202"/>
      <c r="K474" s="152">
        <v>5.5E-2</v>
      </c>
      <c r="L474" s="202"/>
      <c r="M474" s="202"/>
      <c r="N474" s="202"/>
      <c r="O474" s="202"/>
      <c r="P474" s="202"/>
      <c r="Q474" s="202"/>
      <c r="R474" s="153"/>
      <c r="T474" s="154"/>
      <c r="U474" s="202"/>
      <c r="V474" s="202"/>
      <c r="W474" s="202"/>
      <c r="X474" s="202"/>
      <c r="Y474" s="202"/>
      <c r="Z474" s="202"/>
      <c r="AA474" s="202"/>
      <c r="AB474" s="202"/>
      <c r="AC474" s="202"/>
      <c r="AD474" s="155"/>
      <c r="AT474" s="156" t="s">
        <v>162</v>
      </c>
      <c r="AU474" s="156" t="s">
        <v>95</v>
      </c>
      <c r="AV474" s="11" t="s">
        <v>159</v>
      </c>
      <c r="AW474" s="11" t="s">
        <v>7</v>
      </c>
      <c r="AX474" s="11" t="s">
        <v>84</v>
      </c>
      <c r="AY474" s="156" t="s">
        <v>153</v>
      </c>
    </row>
    <row r="475" spans="2:65" s="1" customFormat="1" ht="44.25" customHeight="1">
      <c r="B475" s="134"/>
      <c r="C475" s="135" t="s">
        <v>673</v>
      </c>
      <c r="D475" s="135" t="s">
        <v>155</v>
      </c>
      <c r="E475" s="136" t="s">
        <v>674</v>
      </c>
      <c r="F475" s="654" t="s">
        <v>675</v>
      </c>
      <c r="G475" s="654"/>
      <c r="H475" s="654"/>
      <c r="I475" s="654"/>
      <c r="J475" s="137" t="s">
        <v>204</v>
      </c>
      <c r="K475" s="138">
        <v>225.48</v>
      </c>
      <c r="L475" s="203"/>
      <c r="M475" s="655"/>
      <c r="N475" s="655"/>
      <c r="O475" s="655"/>
      <c r="P475" s="655">
        <f>ROUND(V475*K475,2)</f>
        <v>0</v>
      </c>
      <c r="Q475" s="655"/>
      <c r="R475" s="139"/>
      <c r="T475" s="140" t="s">
        <v>5</v>
      </c>
      <c r="U475" s="42" t="s">
        <v>42</v>
      </c>
      <c r="V475" s="210">
        <f>L475+M475</f>
        <v>0</v>
      </c>
      <c r="W475" s="210">
        <f>ROUND(L475*K475,2)</f>
        <v>0</v>
      </c>
      <c r="X475" s="210">
        <f>ROUND(M475*K475,2)</f>
        <v>0</v>
      </c>
      <c r="Y475" s="141">
        <v>0.05</v>
      </c>
      <c r="Z475" s="141">
        <f>Y475*K475</f>
        <v>11.274000000000001</v>
      </c>
      <c r="AA475" s="141">
        <v>0</v>
      </c>
      <c r="AB475" s="141">
        <f>AA475*K475</f>
        <v>0</v>
      </c>
      <c r="AC475" s="141">
        <v>0</v>
      </c>
      <c r="AD475" s="142">
        <f>AC475*K475</f>
        <v>0</v>
      </c>
      <c r="AR475" s="20" t="s">
        <v>370</v>
      </c>
      <c r="AT475" s="20" t="s">
        <v>155</v>
      </c>
      <c r="AU475" s="20" t="s">
        <v>95</v>
      </c>
      <c r="AY475" s="20" t="s">
        <v>153</v>
      </c>
      <c r="BE475" s="143">
        <f>IF(U475="základní",P475,0)</f>
        <v>0</v>
      </c>
      <c r="BF475" s="143">
        <f>IF(U475="snížená",P475,0)</f>
        <v>0</v>
      </c>
      <c r="BG475" s="143">
        <f>IF(U475="zákl. přenesená",P475,0)</f>
        <v>0</v>
      </c>
      <c r="BH475" s="143">
        <f>IF(U475="sníž. přenesená",P475,0)</f>
        <v>0</v>
      </c>
      <c r="BI475" s="143">
        <f>IF(U475="nulová",P475,0)</f>
        <v>0</v>
      </c>
      <c r="BJ475" s="20" t="s">
        <v>84</v>
      </c>
      <c r="BK475" s="143">
        <f>ROUND(V475*K475,2)</f>
        <v>0</v>
      </c>
      <c r="BL475" s="20" t="s">
        <v>370</v>
      </c>
      <c r="BM475" s="20" t="s">
        <v>676</v>
      </c>
    </row>
    <row r="476" spans="2:65" s="10" customFormat="1" ht="22.5" customHeight="1">
      <c r="B476" s="144"/>
      <c r="C476" s="201"/>
      <c r="D476" s="201"/>
      <c r="E476" s="145" t="s">
        <v>5</v>
      </c>
      <c r="F476" s="662" t="s">
        <v>677</v>
      </c>
      <c r="G476" s="663"/>
      <c r="H476" s="663"/>
      <c r="I476" s="663"/>
      <c r="J476" s="201"/>
      <c r="K476" s="146">
        <v>225.48</v>
      </c>
      <c r="L476" s="201"/>
      <c r="M476" s="201"/>
      <c r="N476" s="201"/>
      <c r="O476" s="201"/>
      <c r="P476" s="201"/>
      <c r="Q476" s="201"/>
      <c r="R476" s="147"/>
      <c r="T476" s="148"/>
      <c r="U476" s="201"/>
      <c r="V476" s="201"/>
      <c r="W476" s="201"/>
      <c r="X476" s="201"/>
      <c r="Y476" s="201"/>
      <c r="Z476" s="201"/>
      <c r="AA476" s="201"/>
      <c r="AB476" s="201"/>
      <c r="AC476" s="201"/>
      <c r="AD476" s="149"/>
      <c r="AT476" s="150" t="s">
        <v>162</v>
      </c>
      <c r="AU476" s="150" t="s">
        <v>95</v>
      </c>
      <c r="AV476" s="10" t="s">
        <v>95</v>
      </c>
      <c r="AW476" s="10" t="s">
        <v>7</v>
      </c>
      <c r="AX476" s="10" t="s">
        <v>79</v>
      </c>
      <c r="AY476" s="150" t="s">
        <v>153</v>
      </c>
    </row>
    <row r="477" spans="2:65" s="11" customFormat="1" ht="22.5" customHeight="1">
      <c r="B477" s="151"/>
      <c r="C477" s="202"/>
      <c r="D477" s="202"/>
      <c r="E477" s="191" t="s">
        <v>5</v>
      </c>
      <c r="F477" s="660" t="s">
        <v>163</v>
      </c>
      <c r="G477" s="661"/>
      <c r="H477" s="661"/>
      <c r="I477" s="661"/>
      <c r="J477" s="202"/>
      <c r="K477" s="152">
        <v>225.48</v>
      </c>
      <c r="L477" s="202"/>
      <c r="M477" s="202"/>
      <c r="N477" s="202"/>
      <c r="O477" s="202"/>
      <c r="P477" s="202"/>
      <c r="Q477" s="202"/>
      <c r="R477" s="153"/>
      <c r="T477" s="154"/>
      <c r="U477" s="202"/>
      <c r="V477" s="202"/>
      <c r="W477" s="202"/>
      <c r="X477" s="202"/>
      <c r="Y477" s="202"/>
      <c r="Z477" s="202"/>
      <c r="AA477" s="202"/>
      <c r="AB477" s="202"/>
      <c r="AC477" s="202"/>
      <c r="AD477" s="155"/>
      <c r="AT477" s="156" t="s">
        <v>162</v>
      </c>
      <c r="AU477" s="156" t="s">
        <v>95</v>
      </c>
      <c r="AV477" s="11" t="s">
        <v>159</v>
      </c>
      <c r="AW477" s="11" t="s">
        <v>7</v>
      </c>
      <c r="AX477" s="11" t="s">
        <v>84</v>
      </c>
      <c r="AY477" s="156" t="s">
        <v>153</v>
      </c>
    </row>
    <row r="478" spans="2:65" s="1" customFormat="1" ht="22.5" customHeight="1">
      <c r="B478" s="134"/>
      <c r="C478" s="596" t="s">
        <v>678</v>
      </c>
      <c r="D478" s="596" t="s">
        <v>419</v>
      </c>
      <c r="E478" s="597" t="s">
        <v>679</v>
      </c>
      <c r="F478" s="703" t="s">
        <v>680</v>
      </c>
      <c r="G478" s="703"/>
      <c r="H478" s="703"/>
      <c r="I478" s="703"/>
      <c r="J478" s="598" t="s">
        <v>681</v>
      </c>
      <c r="K478" s="599">
        <v>338.22</v>
      </c>
      <c r="L478" s="600"/>
      <c r="M478" s="704"/>
      <c r="N478" s="704"/>
      <c r="O478" s="705"/>
      <c r="P478" s="673">
        <f>ROUND(V478*K478,2)</f>
        <v>0</v>
      </c>
      <c r="Q478" s="673"/>
      <c r="R478" s="139"/>
      <c r="T478" s="140" t="s">
        <v>5</v>
      </c>
      <c r="U478" s="42" t="s">
        <v>42</v>
      </c>
      <c r="V478" s="210">
        <f>L478+M478</f>
        <v>0</v>
      </c>
      <c r="W478" s="210">
        <f>ROUND(L478*K478,2)</f>
        <v>0</v>
      </c>
      <c r="X478" s="210">
        <f>ROUND(M478*K478,2)</f>
        <v>0</v>
      </c>
      <c r="Y478" s="141">
        <v>0</v>
      </c>
      <c r="Z478" s="141">
        <f>Y478*K478</f>
        <v>0</v>
      </c>
      <c r="AA478" s="141">
        <v>1E-3</v>
      </c>
      <c r="AB478" s="141">
        <f>AA478*K478</f>
        <v>0.33822000000000002</v>
      </c>
      <c r="AC478" s="141">
        <v>0</v>
      </c>
      <c r="AD478" s="142">
        <f>AC478*K478</f>
        <v>0</v>
      </c>
      <c r="AR478" s="20" t="s">
        <v>348</v>
      </c>
      <c r="AT478" s="20" t="s">
        <v>419</v>
      </c>
      <c r="AU478" s="20" t="s">
        <v>95</v>
      </c>
      <c r="AY478" s="20" t="s">
        <v>153</v>
      </c>
      <c r="BE478" s="143">
        <f>IF(U478="základní",P478,0)</f>
        <v>0</v>
      </c>
      <c r="BF478" s="143">
        <f>IF(U478="snížená",P478,0)</f>
        <v>0</v>
      </c>
      <c r="BG478" s="143">
        <f>IF(U478="zákl. přenesená",P478,0)</f>
        <v>0</v>
      </c>
      <c r="BH478" s="143">
        <f>IF(U478="sníž. přenesená",P478,0)</f>
        <v>0</v>
      </c>
      <c r="BI478" s="143">
        <f>IF(U478="nulová",P478,0)</f>
        <v>0</v>
      </c>
      <c r="BJ478" s="20" t="s">
        <v>84</v>
      </c>
      <c r="BK478" s="143">
        <f>ROUND(V478*K478,2)</f>
        <v>0</v>
      </c>
      <c r="BL478" s="20" t="s">
        <v>370</v>
      </c>
      <c r="BM478" s="20" t="s">
        <v>682</v>
      </c>
    </row>
    <row r="479" spans="2:65" s="12" customFormat="1" ht="22.5" customHeight="1">
      <c r="B479" s="157"/>
      <c r="C479" s="601"/>
      <c r="D479" s="601"/>
      <c r="E479" s="602" t="s">
        <v>5</v>
      </c>
      <c r="F479" s="699" t="s">
        <v>683</v>
      </c>
      <c r="G479" s="700"/>
      <c r="H479" s="700"/>
      <c r="I479" s="700"/>
      <c r="J479" s="601"/>
      <c r="K479" s="602" t="s">
        <v>5</v>
      </c>
      <c r="L479" s="601"/>
      <c r="M479" s="601"/>
      <c r="N479" s="601"/>
      <c r="O479" s="601"/>
      <c r="P479" s="601"/>
      <c r="Q479" s="601"/>
      <c r="R479" s="159"/>
      <c r="T479" s="160"/>
      <c r="U479" s="204"/>
      <c r="V479" s="204"/>
      <c r="W479" s="204"/>
      <c r="X479" s="204"/>
      <c r="Y479" s="204"/>
      <c r="Z479" s="204"/>
      <c r="AA479" s="204"/>
      <c r="AB479" s="204"/>
      <c r="AC479" s="204"/>
      <c r="AD479" s="161"/>
      <c r="AT479" s="162" t="s">
        <v>162</v>
      </c>
      <c r="AU479" s="162" t="s">
        <v>95</v>
      </c>
      <c r="AV479" s="12" t="s">
        <v>84</v>
      </c>
      <c r="AW479" s="12" t="s">
        <v>7</v>
      </c>
      <c r="AX479" s="12" t="s">
        <v>79</v>
      </c>
      <c r="AY479" s="162" t="s">
        <v>153</v>
      </c>
    </row>
    <row r="480" spans="2:65" s="10" customFormat="1" ht="22.5" customHeight="1">
      <c r="B480" s="144"/>
      <c r="C480" s="603"/>
      <c r="D480" s="603"/>
      <c r="E480" s="604" t="s">
        <v>5</v>
      </c>
      <c r="F480" s="701" t="s">
        <v>684</v>
      </c>
      <c r="G480" s="702"/>
      <c r="H480" s="702"/>
      <c r="I480" s="702"/>
      <c r="J480" s="603"/>
      <c r="K480" s="606">
        <v>338.22</v>
      </c>
      <c r="L480" s="603"/>
      <c r="M480" s="603"/>
      <c r="N480" s="603"/>
      <c r="O480" s="603"/>
      <c r="P480" s="603"/>
      <c r="Q480" s="603"/>
      <c r="R480" s="147"/>
      <c r="T480" s="148"/>
      <c r="U480" s="201"/>
      <c r="V480" s="201"/>
      <c r="W480" s="201"/>
      <c r="X480" s="201"/>
      <c r="Y480" s="201"/>
      <c r="Z480" s="201"/>
      <c r="AA480" s="201"/>
      <c r="AB480" s="201"/>
      <c r="AC480" s="201"/>
      <c r="AD480" s="149"/>
      <c r="AT480" s="150" t="s">
        <v>162</v>
      </c>
      <c r="AU480" s="150" t="s">
        <v>95</v>
      </c>
      <c r="AV480" s="10" t="s">
        <v>95</v>
      </c>
      <c r="AW480" s="10" t="s">
        <v>7</v>
      </c>
      <c r="AX480" s="10" t="s">
        <v>79</v>
      </c>
      <c r="AY480" s="150" t="s">
        <v>153</v>
      </c>
    </row>
    <row r="481" spans="2:65" s="11" customFormat="1" ht="22.5" customHeight="1">
      <c r="B481" s="151"/>
      <c r="C481" s="202"/>
      <c r="D481" s="202"/>
      <c r="E481" s="191" t="s">
        <v>5</v>
      </c>
      <c r="F481" s="660" t="s">
        <v>163</v>
      </c>
      <c r="G481" s="661"/>
      <c r="H481" s="661"/>
      <c r="I481" s="661"/>
      <c r="J481" s="202"/>
      <c r="K481" s="152">
        <v>338.22</v>
      </c>
      <c r="L481" s="202"/>
      <c r="M481" s="202"/>
      <c r="N481" s="202"/>
      <c r="O481" s="202"/>
      <c r="P481" s="202"/>
      <c r="Q481" s="202"/>
      <c r="R481" s="153"/>
      <c r="T481" s="154"/>
      <c r="U481" s="202"/>
      <c r="V481" s="202"/>
      <c r="W481" s="202"/>
      <c r="X481" s="202"/>
      <c r="Y481" s="202"/>
      <c r="Z481" s="202"/>
      <c r="AA481" s="202"/>
      <c r="AB481" s="202"/>
      <c r="AC481" s="202"/>
      <c r="AD481" s="155"/>
      <c r="AT481" s="156" t="s">
        <v>162</v>
      </c>
      <c r="AU481" s="156" t="s">
        <v>95</v>
      </c>
      <c r="AV481" s="11" t="s">
        <v>159</v>
      </c>
      <c r="AW481" s="11" t="s">
        <v>7</v>
      </c>
      <c r="AX481" s="11" t="s">
        <v>84</v>
      </c>
      <c r="AY481" s="156" t="s">
        <v>153</v>
      </c>
    </row>
    <row r="482" spans="2:65" s="1" customFormat="1" ht="31.5" customHeight="1">
      <c r="B482" s="134"/>
      <c r="C482" s="135" t="s">
        <v>685</v>
      </c>
      <c r="D482" s="135" t="s">
        <v>155</v>
      </c>
      <c r="E482" s="136" t="s">
        <v>686</v>
      </c>
      <c r="F482" s="654" t="s">
        <v>687</v>
      </c>
      <c r="G482" s="654"/>
      <c r="H482" s="654"/>
      <c r="I482" s="654"/>
      <c r="J482" s="137" t="s">
        <v>204</v>
      </c>
      <c r="K482" s="138">
        <v>60.473999999999997</v>
      </c>
      <c r="L482" s="203"/>
      <c r="M482" s="655"/>
      <c r="N482" s="655"/>
      <c r="O482" s="655"/>
      <c r="P482" s="655">
        <f>ROUND(V482*K482,2)</f>
        <v>0</v>
      </c>
      <c r="Q482" s="655"/>
      <c r="R482" s="139"/>
      <c r="T482" s="140" t="s">
        <v>5</v>
      </c>
      <c r="U482" s="42" t="s">
        <v>42</v>
      </c>
      <c r="V482" s="210">
        <f>L482+M482</f>
        <v>0</v>
      </c>
      <c r="W482" s="210">
        <f>ROUND(L482*K482,2)</f>
        <v>0</v>
      </c>
      <c r="X482" s="210">
        <f>ROUND(M482*K482,2)</f>
        <v>0</v>
      </c>
      <c r="Y482" s="141">
        <v>5.8999999999999997E-2</v>
      </c>
      <c r="Z482" s="141">
        <f>Y482*K482</f>
        <v>3.5679659999999997</v>
      </c>
      <c r="AA482" s="141">
        <v>0</v>
      </c>
      <c r="AB482" s="141">
        <f>AA482*K482</f>
        <v>0</v>
      </c>
      <c r="AC482" s="141">
        <v>0</v>
      </c>
      <c r="AD482" s="142">
        <f>AC482*K482</f>
        <v>0</v>
      </c>
      <c r="AR482" s="20" t="s">
        <v>370</v>
      </c>
      <c r="AT482" s="20" t="s">
        <v>155</v>
      </c>
      <c r="AU482" s="20" t="s">
        <v>95</v>
      </c>
      <c r="AY482" s="20" t="s">
        <v>153</v>
      </c>
      <c r="BE482" s="143">
        <f>IF(U482="základní",P482,0)</f>
        <v>0</v>
      </c>
      <c r="BF482" s="143">
        <f>IF(U482="snížená",P482,0)</f>
        <v>0</v>
      </c>
      <c r="BG482" s="143">
        <f>IF(U482="zákl. přenesená",P482,0)</f>
        <v>0</v>
      </c>
      <c r="BH482" s="143">
        <f>IF(U482="sníž. přenesená",P482,0)</f>
        <v>0</v>
      </c>
      <c r="BI482" s="143">
        <f>IF(U482="nulová",P482,0)</f>
        <v>0</v>
      </c>
      <c r="BJ482" s="20" t="s">
        <v>84</v>
      </c>
      <c r="BK482" s="143">
        <f>ROUND(V482*K482,2)</f>
        <v>0</v>
      </c>
      <c r="BL482" s="20" t="s">
        <v>370</v>
      </c>
      <c r="BM482" s="20" t="s">
        <v>688</v>
      </c>
    </row>
    <row r="483" spans="2:65" s="12" customFormat="1" ht="22.5" customHeight="1">
      <c r="B483" s="157"/>
      <c r="C483" s="204"/>
      <c r="D483" s="204"/>
      <c r="E483" s="158" t="s">
        <v>5</v>
      </c>
      <c r="F483" s="656" t="s">
        <v>689</v>
      </c>
      <c r="G483" s="657"/>
      <c r="H483" s="657"/>
      <c r="I483" s="657"/>
      <c r="J483" s="204"/>
      <c r="K483" s="158" t="s">
        <v>5</v>
      </c>
      <c r="L483" s="204"/>
      <c r="M483" s="204"/>
      <c r="N483" s="204"/>
      <c r="O483" s="204"/>
      <c r="P483" s="204"/>
      <c r="Q483" s="204"/>
      <c r="R483" s="159"/>
      <c r="T483" s="160"/>
      <c r="U483" s="204"/>
      <c r="V483" s="204"/>
      <c r="W483" s="204"/>
      <c r="X483" s="204"/>
      <c r="Y483" s="204"/>
      <c r="Z483" s="204"/>
      <c r="AA483" s="204"/>
      <c r="AB483" s="204"/>
      <c r="AC483" s="204"/>
      <c r="AD483" s="161"/>
      <c r="AT483" s="162" t="s">
        <v>162</v>
      </c>
      <c r="AU483" s="162" t="s">
        <v>95</v>
      </c>
      <c r="AV483" s="12" t="s">
        <v>84</v>
      </c>
      <c r="AW483" s="12" t="s">
        <v>7</v>
      </c>
      <c r="AX483" s="12" t="s">
        <v>79</v>
      </c>
      <c r="AY483" s="162" t="s">
        <v>153</v>
      </c>
    </row>
    <row r="484" spans="2:65" s="10" customFormat="1" ht="22.5" customHeight="1">
      <c r="B484" s="144"/>
      <c r="C484" s="201"/>
      <c r="D484" s="201"/>
      <c r="E484" s="145" t="s">
        <v>5</v>
      </c>
      <c r="F484" s="658" t="s">
        <v>690</v>
      </c>
      <c r="G484" s="659"/>
      <c r="H484" s="659"/>
      <c r="I484" s="659"/>
      <c r="J484" s="201"/>
      <c r="K484" s="146">
        <v>55.728000000000002</v>
      </c>
      <c r="L484" s="201"/>
      <c r="M484" s="201"/>
      <c r="N484" s="201"/>
      <c r="O484" s="201"/>
      <c r="P484" s="201"/>
      <c r="Q484" s="201"/>
      <c r="R484" s="147"/>
      <c r="T484" s="148"/>
      <c r="U484" s="201"/>
      <c r="V484" s="201"/>
      <c r="W484" s="201"/>
      <c r="X484" s="201"/>
      <c r="Y484" s="201"/>
      <c r="Z484" s="201"/>
      <c r="AA484" s="201"/>
      <c r="AB484" s="201"/>
      <c r="AC484" s="201"/>
      <c r="AD484" s="149"/>
      <c r="AT484" s="150" t="s">
        <v>162</v>
      </c>
      <c r="AU484" s="150" t="s">
        <v>95</v>
      </c>
      <c r="AV484" s="10" t="s">
        <v>95</v>
      </c>
      <c r="AW484" s="10" t="s">
        <v>7</v>
      </c>
      <c r="AX484" s="10" t="s">
        <v>79</v>
      </c>
      <c r="AY484" s="150" t="s">
        <v>153</v>
      </c>
    </row>
    <row r="485" spans="2:65" s="12" customFormat="1" ht="22.5" customHeight="1">
      <c r="B485" s="157"/>
      <c r="C485" s="204"/>
      <c r="D485" s="204"/>
      <c r="E485" s="158" t="s">
        <v>5</v>
      </c>
      <c r="F485" s="674" t="s">
        <v>256</v>
      </c>
      <c r="G485" s="675"/>
      <c r="H485" s="675"/>
      <c r="I485" s="675"/>
      <c r="J485" s="204"/>
      <c r="K485" s="158" t="s">
        <v>5</v>
      </c>
      <c r="L485" s="204"/>
      <c r="M485" s="204"/>
      <c r="N485" s="204"/>
      <c r="O485" s="204"/>
      <c r="P485" s="204"/>
      <c r="Q485" s="204"/>
      <c r="R485" s="159"/>
      <c r="T485" s="160"/>
      <c r="U485" s="204"/>
      <c r="V485" s="204"/>
      <c r="W485" s="204"/>
      <c r="X485" s="204"/>
      <c r="Y485" s="204"/>
      <c r="Z485" s="204"/>
      <c r="AA485" s="204"/>
      <c r="AB485" s="204"/>
      <c r="AC485" s="204"/>
      <c r="AD485" s="161"/>
      <c r="AT485" s="162" t="s">
        <v>162</v>
      </c>
      <c r="AU485" s="162" t="s">
        <v>95</v>
      </c>
      <c r="AV485" s="12" t="s">
        <v>84</v>
      </c>
      <c r="AW485" s="12" t="s">
        <v>7</v>
      </c>
      <c r="AX485" s="12" t="s">
        <v>79</v>
      </c>
      <c r="AY485" s="162" t="s">
        <v>153</v>
      </c>
    </row>
    <row r="486" spans="2:65" s="10" customFormat="1" ht="22.5" customHeight="1">
      <c r="B486" s="144"/>
      <c r="C486" s="201"/>
      <c r="D486" s="201"/>
      <c r="E486" s="145" t="s">
        <v>5</v>
      </c>
      <c r="F486" s="658" t="s">
        <v>691</v>
      </c>
      <c r="G486" s="659"/>
      <c r="H486" s="659"/>
      <c r="I486" s="659"/>
      <c r="J486" s="201"/>
      <c r="K486" s="146">
        <v>4.7460000000000004</v>
      </c>
      <c r="L486" s="201"/>
      <c r="M486" s="201"/>
      <c r="N486" s="201"/>
      <c r="O486" s="201"/>
      <c r="P486" s="201"/>
      <c r="Q486" s="201"/>
      <c r="R486" s="147"/>
      <c r="T486" s="148"/>
      <c r="U486" s="201"/>
      <c r="V486" s="201"/>
      <c r="W486" s="201"/>
      <c r="X486" s="201"/>
      <c r="Y486" s="201"/>
      <c r="Z486" s="201"/>
      <c r="AA486" s="201"/>
      <c r="AB486" s="201"/>
      <c r="AC486" s="201"/>
      <c r="AD486" s="149"/>
      <c r="AT486" s="150" t="s">
        <v>162</v>
      </c>
      <c r="AU486" s="150" t="s">
        <v>95</v>
      </c>
      <c r="AV486" s="10" t="s">
        <v>95</v>
      </c>
      <c r="AW486" s="10" t="s">
        <v>7</v>
      </c>
      <c r="AX486" s="10" t="s">
        <v>79</v>
      </c>
      <c r="AY486" s="150" t="s">
        <v>153</v>
      </c>
    </row>
    <row r="487" spans="2:65" s="11" customFormat="1" ht="22.5" customHeight="1">
      <c r="B487" s="151"/>
      <c r="C487" s="202"/>
      <c r="D487" s="202"/>
      <c r="E487" s="191" t="s">
        <v>5</v>
      </c>
      <c r="F487" s="660" t="s">
        <v>163</v>
      </c>
      <c r="G487" s="661"/>
      <c r="H487" s="661"/>
      <c r="I487" s="661"/>
      <c r="J487" s="202"/>
      <c r="K487" s="152">
        <v>60.473999999999997</v>
      </c>
      <c r="L487" s="202"/>
      <c r="M487" s="202"/>
      <c r="N487" s="202"/>
      <c r="O487" s="202"/>
      <c r="P487" s="202"/>
      <c r="Q487" s="202"/>
      <c r="R487" s="153"/>
      <c r="T487" s="154"/>
      <c r="U487" s="202"/>
      <c r="V487" s="202"/>
      <c r="W487" s="202"/>
      <c r="X487" s="202"/>
      <c r="Y487" s="202"/>
      <c r="Z487" s="202"/>
      <c r="AA487" s="202"/>
      <c r="AB487" s="202"/>
      <c r="AC487" s="202"/>
      <c r="AD487" s="155"/>
      <c r="AT487" s="156" t="s">
        <v>162</v>
      </c>
      <c r="AU487" s="156" t="s">
        <v>95</v>
      </c>
      <c r="AV487" s="11" t="s">
        <v>159</v>
      </c>
      <c r="AW487" s="11" t="s">
        <v>7</v>
      </c>
      <c r="AX487" s="11" t="s">
        <v>84</v>
      </c>
      <c r="AY487" s="156" t="s">
        <v>153</v>
      </c>
    </row>
    <row r="488" spans="2:65" s="1" customFormat="1" ht="22.5" customHeight="1">
      <c r="B488" s="134"/>
      <c r="C488" s="163" t="s">
        <v>692</v>
      </c>
      <c r="D488" s="163" t="s">
        <v>419</v>
      </c>
      <c r="E488" s="164" t="s">
        <v>693</v>
      </c>
      <c r="F488" s="696" t="s">
        <v>694</v>
      </c>
      <c r="G488" s="696"/>
      <c r="H488" s="696"/>
      <c r="I488" s="696"/>
      <c r="J488" s="165" t="s">
        <v>681</v>
      </c>
      <c r="K488" s="166">
        <v>18.616</v>
      </c>
      <c r="L488" s="167"/>
      <c r="M488" s="697"/>
      <c r="N488" s="697"/>
      <c r="O488" s="698"/>
      <c r="P488" s="655">
        <f>ROUND(V488*K488,2)</f>
        <v>0</v>
      </c>
      <c r="Q488" s="655"/>
      <c r="R488" s="139"/>
      <c r="T488" s="140" t="s">
        <v>5</v>
      </c>
      <c r="U488" s="42" t="s">
        <v>42</v>
      </c>
      <c r="V488" s="210">
        <f>L488+M488</f>
        <v>0</v>
      </c>
      <c r="W488" s="210">
        <f>ROUND(L488*K488,2)</f>
        <v>0</v>
      </c>
      <c r="X488" s="210">
        <f>ROUND(M488*K488,2)</f>
        <v>0</v>
      </c>
      <c r="Y488" s="141">
        <v>0</v>
      </c>
      <c r="Z488" s="141">
        <f>Y488*K488</f>
        <v>0</v>
      </c>
      <c r="AA488" s="141">
        <v>1</v>
      </c>
      <c r="AB488" s="141">
        <f>AA488*K488</f>
        <v>18.616</v>
      </c>
      <c r="AC488" s="141">
        <v>0</v>
      </c>
      <c r="AD488" s="142">
        <f>AC488*K488</f>
        <v>0</v>
      </c>
      <c r="AR488" s="20" t="s">
        <v>348</v>
      </c>
      <c r="AT488" s="20" t="s">
        <v>419</v>
      </c>
      <c r="AU488" s="20" t="s">
        <v>95</v>
      </c>
      <c r="AY488" s="20" t="s">
        <v>153</v>
      </c>
      <c r="BE488" s="143">
        <f>IF(U488="základní",P488,0)</f>
        <v>0</v>
      </c>
      <c r="BF488" s="143">
        <f>IF(U488="snížená",P488,0)</f>
        <v>0</v>
      </c>
      <c r="BG488" s="143">
        <f>IF(U488="zákl. přenesená",P488,0)</f>
        <v>0</v>
      </c>
      <c r="BH488" s="143">
        <f>IF(U488="sníž. přenesená",P488,0)</f>
        <v>0</v>
      </c>
      <c r="BI488" s="143">
        <f>IF(U488="nulová",P488,0)</f>
        <v>0</v>
      </c>
      <c r="BJ488" s="20" t="s">
        <v>84</v>
      </c>
      <c r="BK488" s="143">
        <f>ROUND(V488*K488,2)</f>
        <v>0</v>
      </c>
      <c r="BL488" s="20" t="s">
        <v>370</v>
      </c>
      <c r="BM488" s="20" t="s">
        <v>695</v>
      </c>
    </row>
    <row r="489" spans="2:65" s="12" customFormat="1" ht="22.5" customHeight="1">
      <c r="B489" s="157"/>
      <c r="C489" s="204"/>
      <c r="D489" s="204"/>
      <c r="E489" s="158" t="s">
        <v>5</v>
      </c>
      <c r="F489" s="656" t="s">
        <v>689</v>
      </c>
      <c r="G489" s="657"/>
      <c r="H489" s="657"/>
      <c r="I489" s="657"/>
      <c r="J489" s="204"/>
      <c r="K489" s="158" t="s">
        <v>5</v>
      </c>
      <c r="L489" s="204"/>
      <c r="M489" s="204"/>
      <c r="N489" s="204"/>
      <c r="O489" s="204"/>
      <c r="P489" s="204"/>
      <c r="Q489" s="204"/>
      <c r="R489" s="159"/>
      <c r="T489" s="160"/>
      <c r="U489" s="204"/>
      <c r="V489" s="204"/>
      <c r="W489" s="204"/>
      <c r="X489" s="204"/>
      <c r="Y489" s="204"/>
      <c r="Z489" s="204"/>
      <c r="AA489" s="204"/>
      <c r="AB489" s="204"/>
      <c r="AC489" s="204"/>
      <c r="AD489" s="161"/>
      <c r="AT489" s="162" t="s">
        <v>162</v>
      </c>
      <c r="AU489" s="162" t="s">
        <v>95</v>
      </c>
      <c r="AV489" s="12" t="s">
        <v>84</v>
      </c>
      <c r="AW489" s="12" t="s">
        <v>7</v>
      </c>
      <c r="AX489" s="12" t="s">
        <v>79</v>
      </c>
      <c r="AY489" s="162" t="s">
        <v>153</v>
      </c>
    </row>
    <row r="490" spans="2:65" s="10" customFormat="1" ht="22.5" customHeight="1">
      <c r="B490" s="144"/>
      <c r="C490" s="201"/>
      <c r="D490" s="201"/>
      <c r="E490" s="145" t="s">
        <v>5</v>
      </c>
      <c r="F490" s="658" t="s">
        <v>696</v>
      </c>
      <c r="G490" s="659"/>
      <c r="H490" s="659"/>
      <c r="I490" s="659"/>
      <c r="J490" s="201"/>
      <c r="K490" s="146">
        <v>16.718</v>
      </c>
      <c r="L490" s="201"/>
      <c r="M490" s="201"/>
      <c r="N490" s="201"/>
      <c r="O490" s="201"/>
      <c r="P490" s="201"/>
      <c r="Q490" s="201"/>
      <c r="R490" s="147"/>
      <c r="T490" s="148"/>
      <c r="U490" s="201"/>
      <c r="V490" s="201"/>
      <c r="W490" s="201"/>
      <c r="X490" s="201"/>
      <c r="Y490" s="201"/>
      <c r="Z490" s="201"/>
      <c r="AA490" s="201"/>
      <c r="AB490" s="201"/>
      <c r="AC490" s="201"/>
      <c r="AD490" s="149"/>
      <c r="AT490" s="150" t="s">
        <v>162</v>
      </c>
      <c r="AU490" s="150" t="s">
        <v>95</v>
      </c>
      <c r="AV490" s="10" t="s">
        <v>95</v>
      </c>
      <c r="AW490" s="10" t="s">
        <v>7</v>
      </c>
      <c r="AX490" s="10" t="s">
        <v>79</v>
      </c>
      <c r="AY490" s="150" t="s">
        <v>153</v>
      </c>
    </row>
    <row r="491" spans="2:65" s="12" customFormat="1" ht="22.5" customHeight="1">
      <c r="B491" s="157"/>
      <c r="C491" s="204"/>
      <c r="D491" s="204"/>
      <c r="E491" s="158" t="s">
        <v>5</v>
      </c>
      <c r="F491" s="674" t="s">
        <v>256</v>
      </c>
      <c r="G491" s="675"/>
      <c r="H491" s="675"/>
      <c r="I491" s="675"/>
      <c r="J491" s="204"/>
      <c r="K491" s="158" t="s">
        <v>5</v>
      </c>
      <c r="L491" s="204"/>
      <c r="M491" s="204"/>
      <c r="N491" s="204"/>
      <c r="O491" s="204"/>
      <c r="P491" s="204"/>
      <c r="Q491" s="204"/>
      <c r="R491" s="159"/>
      <c r="T491" s="160"/>
      <c r="U491" s="204"/>
      <c r="V491" s="204"/>
      <c r="W491" s="204"/>
      <c r="X491" s="204"/>
      <c r="Y491" s="204"/>
      <c r="Z491" s="204"/>
      <c r="AA491" s="204"/>
      <c r="AB491" s="204"/>
      <c r="AC491" s="204"/>
      <c r="AD491" s="161"/>
      <c r="AT491" s="162" t="s">
        <v>162</v>
      </c>
      <c r="AU491" s="162" t="s">
        <v>95</v>
      </c>
      <c r="AV491" s="12" t="s">
        <v>84</v>
      </c>
      <c r="AW491" s="12" t="s">
        <v>7</v>
      </c>
      <c r="AX491" s="12" t="s">
        <v>79</v>
      </c>
      <c r="AY491" s="162" t="s">
        <v>153</v>
      </c>
    </row>
    <row r="492" spans="2:65" s="10" customFormat="1" ht="22.5" customHeight="1">
      <c r="B492" s="144"/>
      <c r="C492" s="201"/>
      <c r="D492" s="201"/>
      <c r="E492" s="145" t="s">
        <v>5</v>
      </c>
      <c r="F492" s="658" t="s">
        <v>697</v>
      </c>
      <c r="G492" s="659"/>
      <c r="H492" s="659"/>
      <c r="I492" s="659"/>
      <c r="J492" s="201"/>
      <c r="K492" s="146">
        <v>1.8979999999999999</v>
      </c>
      <c r="L492" s="201"/>
      <c r="M492" s="201"/>
      <c r="N492" s="201"/>
      <c r="O492" s="201"/>
      <c r="P492" s="201"/>
      <c r="Q492" s="201"/>
      <c r="R492" s="147"/>
      <c r="T492" s="148"/>
      <c r="U492" s="201"/>
      <c r="V492" s="201"/>
      <c r="W492" s="201"/>
      <c r="X492" s="201"/>
      <c r="Y492" s="201"/>
      <c r="Z492" s="201"/>
      <c r="AA492" s="201"/>
      <c r="AB492" s="201"/>
      <c r="AC492" s="201"/>
      <c r="AD492" s="149"/>
      <c r="AT492" s="150" t="s">
        <v>162</v>
      </c>
      <c r="AU492" s="150" t="s">
        <v>95</v>
      </c>
      <c r="AV492" s="10" t="s">
        <v>95</v>
      </c>
      <c r="AW492" s="10" t="s">
        <v>7</v>
      </c>
      <c r="AX492" s="10" t="s">
        <v>79</v>
      </c>
      <c r="AY492" s="150" t="s">
        <v>153</v>
      </c>
    </row>
    <row r="493" spans="2:65" s="11" customFormat="1" ht="22.5" customHeight="1">
      <c r="B493" s="151"/>
      <c r="C493" s="202"/>
      <c r="D493" s="202"/>
      <c r="E493" s="191" t="s">
        <v>5</v>
      </c>
      <c r="F493" s="660" t="s">
        <v>163</v>
      </c>
      <c r="G493" s="661"/>
      <c r="H493" s="661"/>
      <c r="I493" s="661"/>
      <c r="J493" s="202"/>
      <c r="K493" s="152">
        <v>18.616</v>
      </c>
      <c r="L493" s="202"/>
      <c r="M493" s="202"/>
      <c r="N493" s="202"/>
      <c r="O493" s="202"/>
      <c r="P493" s="202"/>
      <c r="Q493" s="202"/>
      <c r="R493" s="153"/>
      <c r="T493" s="154"/>
      <c r="U493" s="202"/>
      <c r="V493" s="202"/>
      <c r="W493" s="202"/>
      <c r="X493" s="202"/>
      <c r="Y493" s="202"/>
      <c r="Z493" s="202"/>
      <c r="AA493" s="202"/>
      <c r="AB493" s="202"/>
      <c r="AC493" s="202"/>
      <c r="AD493" s="155"/>
      <c r="AT493" s="156" t="s">
        <v>162</v>
      </c>
      <c r="AU493" s="156" t="s">
        <v>95</v>
      </c>
      <c r="AV493" s="11" t="s">
        <v>159</v>
      </c>
      <c r="AW493" s="11" t="s">
        <v>7</v>
      </c>
      <c r="AX493" s="11" t="s">
        <v>84</v>
      </c>
      <c r="AY493" s="156" t="s">
        <v>153</v>
      </c>
    </row>
    <row r="494" spans="2:65" s="1" customFormat="1" ht="31.5" customHeight="1">
      <c r="B494" s="134"/>
      <c r="C494" s="135" t="s">
        <v>698</v>
      </c>
      <c r="D494" s="135" t="s">
        <v>155</v>
      </c>
      <c r="E494" s="136" t="s">
        <v>699</v>
      </c>
      <c r="F494" s="654" t="s">
        <v>700</v>
      </c>
      <c r="G494" s="654"/>
      <c r="H494" s="654"/>
      <c r="I494" s="654"/>
      <c r="J494" s="137" t="s">
        <v>204</v>
      </c>
      <c r="K494" s="138">
        <v>64.680000000000007</v>
      </c>
      <c r="L494" s="203"/>
      <c r="M494" s="655"/>
      <c r="N494" s="655"/>
      <c r="O494" s="655"/>
      <c r="P494" s="655">
        <f>ROUND(V494*K494,2)</f>
        <v>0</v>
      </c>
      <c r="Q494" s="655"/>
      <c r="R494" s="139"/>
      <c r="T494" s="140" t="s">
        <v>5</v>
      </c>
      <c r="U494" s="42" t="s">
        <v>42</v>
      </c>
      <c r="V494" s="210">
        <f>L494+M494</f>
        <v>0</v>
      </c>
      <c r="W494" s="210">
        <f>ROUND(L494*K494,2)</f>
        <v>0</v>
      </c>
      <c r="X494" s="210">
        <f>ROUND(M494*K494,2)</f>
        <v>0</v>
      </c>
      <c r="Y494" s="141">
        <v>8.6999999999999994E-2</v>
      </c>
      <c r="Z494" s="141">
        <f>Y494*K494</f>
        <v>5.6271599999999999</v>
      </c>
      <c r="AA494" s="141">
        <v>0</v>
      </c>
      <c r="AB494" s="141">
        <f>AA494*K494</f>
        <v>0</v>
      </c>
      <c r="AC494" s="141">
        <v>0</v>
      </c>
      <c r="AD494" s="142">
        <f>AC494*K494</f>
        <v>0</v>
      </c>
      <c r="AR494" s="20" t="s">
        <v>370</v>
      </c>
      <c r="AT494" s="20" t="s">
        <v>155</v>
      </c>
      <c r="AU494" s="20" t="s">
        <v>95</v>
      </c>
      <c r="AY494" s="20" t="s">
        <v>153</v>
      </c>
      <c r="BE494" s="143">
        <f>IF(U494="základní",P494,0)</f>
        <v>0</v>
      </c>
      <c r="BF494" s="143">
        <f>IF(U494="snížená",P494,0)</f>
        <v>0</v>
      </c>
      <c r="BG494" s="143">
        <f>IF(U494="zákl. přenesená",P494,0)</f>
        <v>0</v>
      </c>
      <c r="BH494" s="143">
        <f>IF(U494="sníž. přenesená",P494,0)</f>
        <v>0</v>
      </c>
      <c r="BI494" s="143">
        <f>IF(U494="nulová",P494,0)</f>
        <v>0</v>
      </c>
      <c r="BJ494" s="20" t="s">
        <v>84</v>
      </c>
      <c r="BK494" s="143">
        <f>ROUND(V494*K494,2)</f>
        <v>0</v>
      </c>
      <c r="BL494" s="20" t="s">
        <v>370</v>
      </c>
      <c r="BM494" s="20" t="s">
        <v>701</v>
      </c>
    </row>
    <row r="495" spans="2:65" s="10" customFormat="1" ht="31.5" customHeight="1">
      <c r="B495" s="144"/>
      <c r="C495" s="201"/>
      <c r="D495" s="201"/>
      <c r="E495" s="145" t="s">
        <v>5</v>
      </c>
      <c r="F495" s="662" t="s">
        <v>702</v>
      </c>
      <c r="G495" s="663"/>
      <c r="H495" s="663"/>
      <c r="I495" s="663"/>
      <c r="J495" s="201"/>
      <c r="K495" s="146">
        <v>64.680000000000007</v>
      </c>
      <c r="L495" s="201"/>
      <c r="M495" s="201"/>
      <c r="N495" s="201"/>
      <c r="O495" s="201"/>
      <c r="P495" s="201"/>
      <c r="Q495" s="201"/>
      <c r="R495" s="147"/>
      <c r="T495" s="148"/>
      <c r="U495" s="201"/>
      <c r="V495" s="201"/>
      <c r="W495" s="201"/>
      <c r="X495" s="201"/>
      <c r="Y495" s="201"/>
      <c r="Z495" s="201"/>
      <c r="AA495" s="201"/>
      <c r="AB495" s="201"/>
      <c r="AC495" s="201"/>
      <c r="AD495" s="149"/>
      <c r="AT495" s="150" t="s">
        <v>162</v>
      </c>
      <c r="AU495" s="150" t="s">
        <v>95</v>
      </c>
      <c r="AV495" s="10" t="s">
        <v>95</v>
      </c>
      <c r="AW495" s="10" t="s">
        <v>7</v>
      </c>
      <c r="AX495" s="10" t="s">
        <v>79</v>
      </c>
      <c r="AY495" s="150" t="s">
        <v>153</v>
      </c>
    </row>
    <row r="496" spans="2:65" s="11" customFormat="1" ht="22.5" customHeight="1">
      <c r="B496" s="151"/>
      <c r="C496" s="202"/>
      <c r="D496" s="202"/>
      <c r="E496" s="191" t="s">
        <v>5</v>
      </c>
      <c r="F496" s="660" t="s">
        <v>163</v>
      </c>
      <c r="G496" s="661"/>
      <c r="H496" s="661"/>
      <c r="I496" s="661"/>
      <c r="J496" s="202"/>
      <c r="K496" s="152">
        <v>64.680000000000007</v>
      </c>
      <c r="L496" s="202"/>
      <c r="M496" s="202"/>
      <c r="N496" s="202"/>
      <c r="O496" s="202"/>
      <c r="P496" s="202"/>
      <c r="Q496" s="202"/>
      <c r="R496" s="153"/>
      <c r="T496" s="154"/>
      <c r="U496" s="202"/>
      <c r="V496" s="202"/>
      <c r="W496" s="202"/>
      <c r="X496" s="202"/>
      <c r="Y496" s="202"/>
      <c r="Z496" s="202"/>
      <c r="AA496" s="202"/>
      <c r="AB496" s="202"/>
      <c r="AC496" s="202"/>
      <c r="AD496" s="155"/>
      <c r="AT496" s="156" t="s">
        <v>162</v>
      </c>
      <c r="AU496" s="156" t="s">
        <v>95</v>
      </c>
      <c r="AV496" s="11" t="s">
        <v>159</v>
      </c>
      <c r="AW496" s="11" t="s">
        <v>7</v>
      </c>
      <c r="AX496" s="11" t="s">
        <v>84</v>
      </c>
      <c r="AY496" s="156" t="s">
        <v>153</v>
      </c>
    </row>
    <row r="497" spans="2:65" s="1" customFormat="1" ht="22.5" customHeight="1">
      <c r="B497" s="134"/>
      <c r="C497" s="163" t="s">
        <v>703</v>
      </c>
      <c r="D497" s="163" t="s">
        <v>419</v>
      </c>
      <c r="E497" s="164" t="s">
        <v>679</v>
      </c>
      <c r="F497" s="696" t="s">
        <v>680</v>
      </c>
      <c r="G497" s="696"/>
      <c r="H497" s="696"/>
      <c r="I497" s="696"/>
      <c r="J497" s="165" t="s">
        <v>681</v>
      </c>
      <c r="K497" s="166">
        <v>97.02</v>
      </c>
      <c r="L497" s="167"/>
      <c r="M497" s="697"/>
      <c r="N497" s="697"/>
      <c r="O497" s="698"/>
      <c r="P497" s="655">
        <f>ROUND(V497*K497,2)</f>
        <v>0</v>
      </c>
      <c r="Q497" s="655"/>
      <c r="R497" s="139"/>
      <c r="T497" s="140" t="s">
        <v>5</v>
      </c>
      <c r="U497" s="42" t="s">
        <v>42</v>
      </c>
      <c r="V497" s="210">
        <f>L497+M497</f>
        <v>0</v>
      </c>
      <c r="W497" s="210">
        <f>ROUND(L497*K497,2)</f>
        <v>0</v>
      </c>
      <c r="X497" s="210">
        <f>ROUND(M497*K497,2)</f>
        <v>0</v>
      </c>
      <c r="Y497" s="141">
        <v>0</v>
      </c>
      <c r="Z497" s="141">
        <f>Y497*K497</f>
        <v>0</v>
      </c>
      <c r="AA497" s="141">
        <v>1E-3</v>
      </c>
      <c r="AB497" s="141">
        <f>AA497*K497</f>
        <v>9.7019999999999995E-2</v>
      </c>
      <c r="AC497" s="141">
        <v>0</v>
      </c>
      <c r="AD497" s="142">
        <f>AC497*K497</f>
        <v>0</v>
      </c>
      <c r="AR497" s="20" t="s">
        <v>348</v>
      </c>
      <c r="AT497" s="20" t="s">
        <v>419</v>
      </c>
      <c r="AU497" s="20" t="s">
        <v>95</v>
      </c>
      <c r="AY497" s="20" t="s">
        <v>153</v>
      </c>
      <c r="BE497" s="143">
        <f>IF(U497="základní",P497,0)</f>
        <v>0</v>
      </c>
      <c r="BF497" s="143">
        <f>IF(U497="snížená",P497,0)</f>
        <v>0</v>
      </c>
      <c r="BG497" s="143">
        <f>IF(U497="zákl. přenesená",P497,0)</f>
        <v>0</v>
      </c>
      <c r="BH497" s="143">
        <f>IF(U497="sníž. přenesená",P497,0)</f>
        <v>0</v>
      </c>
      <c r="BI497" s="143">
        <f>IF(U497="nulová",P497,0)</f>
        <v>0</v>
      </c>
      <c r="BJ497" s="20" t="s">
        <v>84</v>
      </c>
      <c r="BK497" s="143">
        <f>ROUND(V497*K497,2)</f>
        <v>0</v>
      </c>
      <c r="BL497" s="20" t="s">
        <v>370</v>
      </c>
      <c r="BM497" s="20" t="s">
        <v>704</v>
      </c>
    </row>
    <row r="498" spans="2:65" s="10" customFormat="1" ht="31.5" customHeight="1">
      <c r="B498" s="144"/>
      <c r="C498" s="201"/>
      <c r="D498" s="201"/>
      <c r="E498" s="145" t="s">
        <v>5</v>
      </c>
      <c r="F498" s="662" t="s">
        <v>705</v>
      </c>
      <c r="G498" s="663"/>
      <c r="H498" s="663"/>
      <c r="I498" s="663"/>
      <c r="J498" s="201"/>
      <c r="K498" s="146">
        <v>97.02</v>
      </c>
      <c r="L498" s="201"/>
      <c r="M498" s="201"/>
      <c r="N498" s="201"/>
      <c r="O498" s="201"/>
      <c r="P498" s="201"/>
      <c r="Q498" s="201"/>
      <c r="R498" s="147"/>
      <c r="T498" s="148"/>
      <c r="U498" s="201"/>
      <c r="V498" s="201"/>
      <c r="W498" s="201"/>
      <c r="X498" s="201"/>
      <c r="Y498" s="201"/>
      <c r="Z498" s="201"/>
      <c r="AA498" s="201"/>
      <c r="AB498" s="201"/>
      <c r="AC498" s="201"/>
      <c r="AD498" s="149"/>
      <c r="AT498" s="150" t="s">
        <v>162</v>
      </c>
      <c r="AU498" s="150" t="s">
        <v>95</v>
      </c>
      <c r="AV498" s="10" t="s">
        <v>95</v>
      </c>
      <c r="AW498" s="10" t="s">
        <v>7</v>
      </c>
      <c r="AX498" s="10" t="s">
        <v>79</v>
      </c>
      <c r="AY498" s="150" t="s">
        <v>153</v>
      </c>
    </row>
    <row r="499" spans="2:65" s="11" customFormat="1" ht="22.5" customHeight="1">
      <c r="B499" s="151"/>
      <c r="C499" s="202"/>
      <c r="D499" s="202"/>
      <c r="E499" s="191" t="s">
        <v>5</v>
      </c>
      <c r="F499" s="660" t="s">
        <v>163</v>
      </c>
      <c r="G499" s="661"/>
      <c r="H499" s="661"/>
      <c r="I499" s="661"/>
      <c r="J499" s="202"/>
      <c r="K499" s="152">
        <v>97.02</v>
      </c>
      <c r="L499" s="202"/>
      <c r="M499" s="202"/>
      <c r="N499" s="202"/>
      <c r="O499" s="202"/>
      <c r="P499" s="202"/>
      <c r="Q499" s="202"/>
      <c r="R499" s="153"/>
      <c r="T499" s="154"/>
      <c r="U499" s="202"/>
      <c r="V499" s="202"/>
      <c r="W499" s="202"/>
      <c r="X499" s="202"/>
      <c r="Y499" s="202"/>
      <c r="Z499" s="202"/>
      <c r="AA499" s="202"/>
      <c r="AB499" s="202"/>
      <c r="AC499" s="202"/>
      <c r="AD499" s="155"/>
      <c r="AT499" s="156" t="s">
        <v>162</v>
      </c>
      <c r="AU499" s="156" t="s">
        <v>95</v>
      </c>
      <c r="AV499" s="11" t="s">
        <v>159</v>
      </c>
      <c r="AW499" s="11" t="s">
        <v>7</v>
      </c>
      <c r="AX499" s="11" t="s">
        <v>84</v>
      </c>
      <c r="AY499" s="156" t="s">
        <v>153</v>
      </c>
    </row>
    <row r="500" spans="2:65" s="1" customFormat="1" ht="31.5" customHeight="1">
      <c r="B500" s="134"/>
      <c r="C500" s="135" t="s">
        <v>706</v>
      </c>
      <c r="D500" s="135" t="s">
        <v>155</v>
      </c>
      <c r="E500" s="136" t="s">
        <v>707</v>
      </c>
      <c r="F500" s="654" t="s">
        <v>708</v>
      </c>
      <c r="G500" s="654"/>
      <c r="H500" s="654"/>
      <c r="I500" s="654"/>
      <c r="J500" s="137" t="s">
        <v>204</v>
      </c>
      <c r="K500" s="138">
        <v>370.16</v>
      </c>
      <c r="L500" s="203"/>
      <c r="M500" s="655"/>
      <c r="N500" s="655"/>
      <c r="O500" s="655"/>
      <c r="P500" s="655">
        <f>ROUND(V500*K500,2)</f>
        <v>0</v>
      </c>
      <c r="Q500" s="655"/>
      <c r="R500" s="139"/>
      <c r="T500" s="140" t="s">
        <v>5</v>
      </c>
      <c r="U500" s="42" t="s">
        <v>42</v>
      </c>
      <c r="V500" s="210">
        <f>L500+M500</f>
        <v>0</v>
      </c>
      <c r="W500" s="210">
        <f>ROUND(L500*K500,2)</f>
        <v>0</v>
      </c>
      <c r="X500" s="210">
        <f>ROUND(M500*K500,2)</f>
        <v>0</v>
      </c>
      <c r="Y500" s="141">
        <v>0.222</v>
      </c>
      <c r="Z500" s="141">
        <f>Y500*K500</f>
        <v>82.175520000000006</v>
      </c>
      <c r="AA500" s="141">
        <v>4.0000000000000002E-4</v>
      </c>
      <c r="AB500" s="141">
        <f>AA500*K500</f>
        <v>0.14806400000000003</v>
      </c>
      <c r="AC500" s="141">
        <v>0</v>
      </c>
      <c r="AD500" s="142">
        <f>AC500*K500</f>
        <v>0</v>
      </c>
      <c r="AR500" s="20" t="s">
        <v>370</v>
      </c>
      <c r="AT500" s="20" t="s">
        <v>155</v>
      </c>
      <c r="AU500" s="20" t="s">
        <v>95</v>
      </c>
      <c r="AY500" s="20" t="s">
        <v>153</v>
      </c>
      <c r="BE500" s="143">
        <f>IF(U500="základní",P500,0)</f>
        <v>0</v>
      </c>
      <c r="BF500" s="143">
        <f>IF(U500="snížená",P500,0)</f>
        <v>0</v>
      </c>
      <c r="BG500" s="143">
        <f>IF(U500="zákl. přenesená",P500,0)</f>
        <v>0</v>
      </c>
      <c r="BH500" s="143">
        <f>IF(U500="sníž. přenesená",P500,0)</f>
        <v>0</v>
      </c>
      <c r="BI500" s="143">
        <f>IF(U500="nulová",P500,0)</f>
        <v>0</v>
      </c>
      <c r="BJ500" s="20" t="s">
        <v>84</v>
      </c>
      <c r="BK500" s="143">
        <f>ROUND(V500*K500,2)</f>
        <v>0</v>
      </c>
      <c r="BL500" s="20" t="s">
        <v>370</v>
      </c>
      <c r="BM500" s="20" t="s">
        <v>709</v>
      </c>
    </row>
    <row r="501" spans="2:65" s="10" customFormat="1" ht="22.5" customHeight="1">
      <c r="B501" s="144"/>
      <c r="C501" s="201"/>
      <c r="D501" s="201"/>
      <c r="E501" s="145" t="s">
        <v>5</v>
      </c>
      <c r="F501" s="662" t="s">
        <v>710</v>
      </c>
      <c r="G501" s="663"/>
      <c r="H501" s="663"/>
      <c r="I501" s="663"/>
      <c r="J501" s="201"/>
      <c r="K501" s="146">
        <v>368</v>
      </c>
      <c r="L501" s="201"/>
      <c r="M501" s="201"/>
      <c r="N501" s="201"/>
      <c r="O501" s="201"/>
      <c r="P501" s="201"/>
      <c r="Q501" s="201"/>
      <c r="R501" s="147"/>
      <c r="T501" s="148"/>
      <c r="U501" s="201"/>
      <c r="V501" s="201"/>
      <c r="W501" s="201"/>
      <c r="X501" s="201"/>
      <c r="Y501" s="201"/>
      <c r="Z501" s="201"/>
      <c r="AA501" s="201"/>
      <c r="AB501" s="201"/>
      <c r="AC501" s="201"/>
      <c r="AD501" s="149"/>
      <c r="AT501" s="150" t="s">
        <v>162</v>
      </c>
      <c r="AU501" s="150" t="s">
        <v>95</v>
      </c>
      <c r="AV501" s="10" t="s">
        <v>95</v>
      </c>
      <c r="AW501" s="10" t="s">
        <v>7</v>
      </c>
      <c r="AX501" s="10" t="s">
        <v>79</v>
      </c>
      <c r="AY501" s="150" t="s">
        <v>153</v>
      </c>
    </row>
    <row r="502" spans="2:65" s="10" customFormat="1" ht="22.5" customHeight="1">
      <c r="B502" s="144"/>
      <c r="C502" s="201"/>
      <c r="D502" s="201"/>
      <c r="E502" s="145" t="s">
        <v>5</v>
      </c>
      <c r="F502" s="658" t="s">
        <v>711</v>
      </c>
      <c r="G502" s="659"/>
      <c r="H502" s="659"/>
      <c r="I502" s="659"/>
      <c r="J502" s="201"/>
      <c r="K502" s="146">
        <v>2.16</v>
      </c>
      <c r="L502" s="201"/>
      <c r="M502" s="201"/>
      <c r="N502" s="201"/>
      <c r="O502" s="201"/>
      <c r="P502" s="201"/>
      <c r="Q502" s="201"/>
      <c r="R502" s="147"/>
      <c r="T502" s="148"/>
      <c r="U502" s="201"/>
      <c r="V502" s="201"/>
      <c r="W502" s="201"/>
      <c r="X502" s="201"/>
      <c r="Y502" s="201"/>
      <c r="Z502" s="201"/>
      <c r="AA502" s="201"/>
      <c r="AB502" s="201"/>
      <c r="AC502" s="201"/>
      <c r="AD502" s="149"/>
      <c r="AT502" s="150" t="s">
        <v>162</v>
      </c>
      <c r="AU502" s="150" t="s">
        <v>95</v>
      </c>
      <c r="AV502" s="10" t="s">
        <v>95</v>
      </c>
      <c r="AW502" s="10" t="s">
        <v>7</v>
      </c>
      <c r="AX502" s="10" t="s">
        <v>79</v>
      </c>
      <c r="AY502" s="150" t="s">
        <v>153</v>
      </c>
    </row>
    <row r="503" spans="2:65" s="11" customFormat="1" ht="22.5" customHeight="1">
      <c r="B503" s="151"/>
      <c r="C503" s="202"/>
      <c r="D503" s="202"/>
      <c r="E503" s="191" t="s">
        <v>5</v>
      </c>
      <c r="F503" s="660" t="s">
        <v>163</v>
      </c>
      <c r="G503" s="661"/>
      <c r="H503" s="661"/>
      <c r="I503" s="661"/>
      <c r="J503" s="202"/>
      <c r="K503" s="152">
        <v>370.16</v>
      </c>
      <c r="L503" s="202"/>
      <c r="M503" s="202"/>
      <c r="N503" s="202"/>
      <c r="O503" s="202"/>
      <c r="P503" s="202"/>
      <c r="Q503" s="202"/>
      <c r="R503" s="153"/>
      <c r="T503" s="154"/>
      <c r="U503" s="202"/>
      <c r="V503" s="202"/>
      <c r="W503" s="202"/>
      <c r="X503" s="202"/>
      <c r="Y503" s="202"/>
      <c r="Z503" s="202"/>
      <c r="AA503" s="202"/>
      <c r="AB503" s="202"/>
      <c r="AC503" s="202"/>
      <c r="AD503" s="155"/>
      <c r="AT503" s="156" t="s">
        <v>162</v>
      </c>
      <c r="AU503" s="156" t="s">
        <v>95</v>
      </c>
      <c r="AV503" s="11" t="s">
        <v>159</v>
      </c>
      <c r="AW503" s="11" t="s">
        <v>7</v>
      </c>
      <c r="AX503" s="11" t="s">
        <v>84</v>
      </c>
      <c r="AY503" s="156" t="s">
        <v>153</v>
      </c>
    </row>
    <row r="504" spans="2:65" s="1" customFormat="1" ht="31.5" customHeight="1">
      <c r="B504" s="134"/>
      <c r="C504" s="163" t="s">
        <v>712</v>
      </c>
      <c r="D504" s="163" t="s">
        <v>419</v>
      </c>
      <c r="E504" s="164" t="s">
        <v>713</v>
      </c>
      <c r="F504" s="696" t="s">
        <v>714</v>
      </c>
      <c r="G504" s="696"/>
      <c r="H504" s="696"/>
      <c r="I504" s="696"/>
      <c r="J504" s="165" t="s">
        <v>204</v>
      </c>
      <c r="K504" s="166">
        <v>212.84200000000001</v>
      </c>
      <c r="L504" s="167"/>
      <c r="M504" s="697"/>
      <c r="N504" s="697"/>
      <c r="O504" s="698"/>
      <c r="P504" s="655">
        <f>ROUND(V504*K504,2)</f>
        <v>0</v>
      </c>
      <c r="Q504" s="655"/>
      <c r="R504" s="139"/>
      <c r="T504" s="140" t="s">
        <v>5</v>
      </c>
      <c r="U504" s="42" t="s">
        <v>42</v>
      </c>
      <c r="V504" s="210">
        <f>L504+M504</f>
        <v>0</v>
      </c>
      <c r="W504" s="210">
        <f>ROUND(L504*K504,2)</f>
        <v>0</v>
      </c>
      <c r="X504" s="210">
        <f>ROUND(M504*K504,2)</f>
        <v>0</v>
      </c>
      <c r="Y504" s="141">
        <v>0</v>
      </c>
      <c r="Z504" s="141">
        <f>Y504*K504</f>
        <v>0</v>
      </c>
      <c r="AA504" s="141">
        <v>3.8800000000000002E-3</v>
      </c>
      <c r="AB504" s="141">
        <f>AA504*K504</f>
        <v>0.82582696000000011</v>
      </c>
      <c r="AC504" s="141">
        <v>0</v>
      </c>
      <c r="AD504" s="142">
        <f>AC504*K504</f>
        <v>0</v>
      </c>
      <c r="AR504" s="20" t="s">
        <v>348</v>
      </c>
      <c r="AT504" s="20" t="s">
        <v>419</v>
      </c>
      <c r="AU504" s="20" t="s">
        <v>95</v>
      </c>
      <c r="AY504" s="20" t="s">
        <v>153</v>
      </c>
      <c r="BE504" s="143">
        <f>IF(U504="základní",P504,0)</f>
        <v>0</v>
      </c>
      <c r="BF504" s="143">
        <f>IF(U504="snížená",P504,0)</f>
        <v>0</v>
      </c>
      <c r="BG504" s="143">
        <f>IF(U504="zákl. přenesená",P504,0)</f>
        <v>0</v>
      </c>
      <c r="BH504" s="143">
        <f>IF(U504="sníž. přenesená",P504,0)</f>
        <v>0</v>
      </c>
      <c r="BI504" s="143">
        <f>IF(U504="nulová",P504,0)</f>
        <v>0</v>
      </c>
      <c r="BJ504" s="20" t="s">
        <v>84</v>
      </c>
      <c r="BK504" s="143">
        <f>ROUND(V504*K504,2)</f>
        <v>0</v>
      </c>
      <c r="BL504" s="20" t="s">
        <v>370</v>
      </c>
      <c r="BM504" s="20" t="s">
        <v>715</v>
      </c>
    </row>
    <row r="505" spans="2:65" s="10" customFormat="1" ht="22.5" customHeight="1">
      <c r="B505" s="144"/>
      <c r="C505" s="201"/>
      <c r="D505" s="201"/>
      <c r="E505" s="145" t="s">
        <v>5</v>
      </c>
      <c r="F505" s="662" t="s">
        <v>716</v>
      </c>
      <c r="G505" s="663"/>
      <c r="H505" s="663"/>
      <c r="I505" s="663"/>
      <c r="J505" s="201"/>
      <c r="K505" s="146">
        <v>211.6</v>
      </c>
      <c r="L505" s="201"/>
      <c r="M505" s="201"/>
      <c r="N505" s="201"/>
      <c r="O505" s="201"/>
      <c r="P505" s="201"/>
      <c r="Q505" s="201"/>
      <c r="R505" s="147"/>
      <c r="T505" s="148"/>
      <c r="U505" s="201"/>
      <c r="V505" s="201"/>
      <c r="W505" s="201"/>
      <c r="X505" s="201"/>
      <c r="Y505" s="201"/>
      <c r="Z505" s="201"/>
      <c r="AA505" s="201"/>
      <c r="AB505" s="201"/>
      <c r="AC505" s="201"/>
      <c r="AD505" s="149"/>
      <c r="AT505" s="150" t="s">
        <v>162</v>
      </c>
      <c r="AU505" s="150" t="s">
        <v>95</v>
      </c>
      <c r="AV505" s="10" t="s">
        <v>95</v>
      </c>
      <c r="AW505" s="10" t="s">
        <v>7</v>
      </c>
      <c r="AX505" s="10" t="s">
        <v>79</v>
      </c>
      <c r="AY505" s="150" t="s">
        <v>153</v>
      </c>
    </row>
    <row r="506" spans="2:65" s="10" customFormat="1" ht="22.5" customHeight="1">
      <c r="B506" s="144"/>
      <c r="C506" s="201"/>
      <c r="D506" s="201"/>
      <c r="E506" s="145" t="s">
        <v>5</v>
      </c>
      <c r="F506" s="658" t="s">
        <v>717</v>
      </c>
      <c r="G506" s="659"/>
      <c r="H506" s="659"/>
      <c r="I506" s="659"/>
      <c r="J506" s="201"/>
      <c r="K506" s="146">
        <v>1.242</v>
      </c>
      <c r="L506" s="201"/>
      <c r="M506" s="201"/>
      <c r="N506" s="201"/>
      <c r="O506" s="201"/>
      <c r="P506" s="201"/>
      <c r="Q506" s="201"/>
      <c r="R506" s="147"/>
      <c r="T506" s="148"/>
      <c r="U506" s="201"/>
      <c r="V506" s="201"/>
      <c r="W506" s="201"/>
      <c r="X506" s="201"/>
      <c r="Y506" s="201"/>
      <c r="Z506" s="201"/>
      <c r="AA506" s="201"/>
      <c r="AB506" s="201"/>
      <c r="AC506" s="201"/>
      <c r="AD506" s="149"/>
      <c r="AT506" s="150" t="s">
        <v>162</v>
      </c>
      <c r="AU506" s="150" t="s">
        <v>95</v>
      </c>
      <c r="AV506" s="10" t="s">
        <v>95</v>
      </c>
      <c r="AW506" s="10" t="s">
        <v>7</v>
      </c>
      <c r="AX506" s="10" t="s">
        <v>79</v>
      </c>
      <c r="AY506" s="150" t="s">
        <v>153</v>
      </c>
    </row>
    <row r="507" spans="2:65" s="11" customFormat="1" ht="22.5" customHeight="1">
      <c r="B507" s="151"/>
      <c r="C507" s="202"/>
      <c r="D507" s="202"/>
      <c r="E507" s="191" t="s">
        <v>5</v>
      </c>
      <c r="F507" s="660" t="s">
        <v>163</v>
      </c>
      <c r="G507" s="661"/>
      <c r="H507" s="661"/>
      <c r="I507" s="661"/>
      <c r="J507" s="202"/>
      <c r="K507" s="152">
        <v>212.84200000000001</v>
      </c>
      <c r="L507" s="202"/>
      <c r="M507" s="202"/>
      <c r="N507" s="202"/>
      <c r="O507" s="202"/>
      <c r="P507" s="202"/>
      <c r="Q507" s="202"/>
      <c r="R507" s="153"/>
      <c r="T507" s="154"/>
      <c r="U507" s="202"/>
      <c r="V507" s="202"/>
      <c r="W507" s="202"/>
      <c r="X507" s="202"/>
      <c r="Y507" s="202"/>
      <c r="Z507" s="202"/>
      <c r="AA507" s="202"/>
      <c r="AB507" s="202"/>
      <c r="AC507" s="202"/>
      <c r="AD507" s="155"/>
      <c r="AT507" s="156" t="s">
        <v>162</v>
      </c>
      <c r="AU507" s="156" t="s">
        <v>95</v>
      </c>
      <c r="AV507" s="11" t="s">
        <v>159</v>
      </c>
      <c r="AW507" s="11" t="s">
        <v>7</v>
      </c>
      <c r="AX507" s="11" t="s">
        <v>84</v>
      </c>
      <c r="AY507" s="156" t="s">
        <v>153</v>
      </c>
    </row>
    <row r="508" spans="2:65" s="1" customFormat="1" ht="22.5" customHeight="1">
      <c r="B508" s="134"/>
      <c r="C508" s="135" t="s">
        <v>718</v>
      </c>
      <c r="D508" s="135" t="s">
        <v>155</v>
      </c>
      <c r="E508" s="136" t="s">
        <v>719</v>
      </c>
      <c r="F508" s="654" t="s">
        <v>720</v>
      </c>
      <c r="G508" s="654"/>
      <c r="H508" s="654"/>
      <c r="I508" s="654"/>
      <c r="J508" s="137" t="s">
        <v>379</v>
      </c>
      <c r="K508" s="138">
        <v>107.8</v>
      </c>
      <c r="L508" s="203"/>
      <c r="M508" s="655"/>
      <c r="N508" s="655"/>
      <c r="O508" s="655"/>
      <c r="P508" s="655">
        <f>ROUND(V508*K508,2)</f>
        <v>0</v>
      </c>
      <c r="Q508" s="655"/>
      <c r="R508" s="139"/>
      <c r="T508" s="140" t="s">
        <v>5</v>
      </c>
      <c r="U508" s="42" t="s">
        <v>42</v>
      </c>
      <c r="V508" s="210">
        <f>L508+M508</f>
        <v>0</v>
      </c>
      <c r="W508" s="210">
        <f>ROUND(L508*K508,2)</f>
        <v>0</v>
      </c>
      <c r="X508" s="210">
        <f>ROUND(M508*K508,2)</f>
        <v>0</v>
      </c>
      <c r="Y508" s="141">
        <v>0</v>
      </c>
      <c r="Z508" s="141">
        <f>Y508*K508</f>
        <v>0</v>
      </c>
      <c r="AA508" s="141">
        <v>0</v>
      </c>
      <c r="AB508" s="141">
        <f>AA508*K508</f>
        <v>0</v>
      </c>
      <c r="AC508" s="141">
        <v>0</v>
      </c>
      <c r="AD508" s="142">
        <f>AC508*K508</f>
        <v>0</v>
      </c>
      <c r="AR508" s="20" t="s">
        <v>370</v>
      </c>
      <c r="AT508" s="20" t="s">
        <v>155</v>
      </c>
      <c r="AU508" s="20" t="s">
        <v>95</v>
      </c>
      <c r="AY508" s="20" t="s">
        <v>153</v>
      </c>
      <c r="BE508" s="143">
        <f>IF(U508="základní",P508,0)</f>
        <v>0</v>
      </c>
      <c r="BF508" s="143">
        <f>IF(U508="snížená",P508,0)</f>
        <v>0</v>
      </c>
      <c r="BG508" s="143">
        <f>IF(U508="zákl. přenesená",P508,0)</f>
        <v>0</v>
      </c>
      <c r="BH508" s="143">
        <f>IF(U508="sníž. přenesená",P508,0)</f>
        <v>0</v>
      </c>
      <c r="BI508" s="143">
        <f>IF(U508="nulová",P508,0)</f>
        <v>0</v>
      </c>
      <c r="BJ508" s="20" t="s">
        <v>84</v>
      </c>
      <c r="BK508" s="143">
        <f>ROUND(V508*K508,2)</f>
        <v>0</v>
      </c>
      <c r="BL508" s="20" t="s">
        <v>370</v>
      </c>
      <c r="BM508" s="20" t="s">
        <v>721</v>
      </c>
    </row>
    <row r="509" spans="2:65" s="10" customFormat="1" ht="31.5" customHeight="1">
      <c r="B509" s="144"/>
      <c r="C509" s="201"/>
      <c r="D509" s="201"/>
      <c r="E509" s="145" t="s">
        <v>5</v>
      </c>
      <c r="F509" s="662" t="s">
        <v>722</v>
      </c>
      <c r="G509" s="663"/>
      <c r="H509" s="663"/>
      <c r="I509" s="663"/>
      <c r="J509" s="201"/>
      <c r="K509" s="146">
        <v>107.8</v>
      </c>
      <c r="L509" s="201"/>
      <c r="M509" s="201"/>
      <c r="N509" s="201"/>
      <c r="O509" s="201"/>
      <c r="P509" s="201"/>
      <c r="Q509" s="201"/>
      <c r="R509" s="147"/>
      <c r="T509" s="148"/>
      <c r="U509" s="201"/>
      <c r="V509" s="201"/>
      <c r="W509" s="201"/>
      <c r="X509" s="201"/>
      <c r="Y509" s="201"/>
      <c r="Z509" s="201"/>
      <c r="AA509" s="201"/>
      <c r="AB509" s="201"/>
      <c r="AC509" s="201"/>
      <c r="AD509" s="149"/>
      <c r="AT509" s="150" t="s">
        <v>162</v>
      </c>
      <c r="AU509" s="150" t="s">
        <v>95</v>
      </c>
      <c r="AV509" s="10" t="s">
        <v>95</v>
      </c>
      <c r="AW509" s="10" t="s">
        <v>7</v>
      </c>
      <c r="AX509" s="10" t="s">
        <v>79</v>
      </c>
      <c r="AY509" s="150" t="s">
        <v>153</v>
      </c>
    </row>
    <row r="510" spans="2:65" s="11" customFormat="1" ht="22.5" customHeight="1">
      <c r="B510" s="151"/>
      <c r="C510" s="202"/>
      <c r="D510" s="202"/>
      <c r="E510" s="191" t="s">
        <v>5</v>
      </c>
      <c r="F510" s="660" t="s">
        <v>163</v>
      </c>
      <c r="G510" s="661"/>
      <c r="H510" s="661"/>
      <c r="I510" s="661"/>
      <c r="J510" s="202"/>
      <c r="K510" s="152">
        <v>107.8</v>
      </c>
      <c r="L510" s="202"/>
      <c r="M510" s="202"/>
      <c r="N510" s="202"/>
      <c r="O510" s="202"/>
      <c r="P510" s="202"/>
      <c r="Q510" s="202"/>
      <c r="R510" s="153"/>
      <c r="T510" s="154"/>
      <c r="U510" s="202"/>
      <c r="V510" s="202"/>
      <c r="W510" s="202"/>
      <c r="X510" s="202"/>
      <c r="Y510" s="202"/>
      <c r="Z510" s="202"/>
      <c r="AA510" s="202"/>
      <c r="AB510" s="202"/>
      <c r="AC510" s="202"/>
      <c r="AD510" s="155"/>
      <c r="AT510" s="156" t="s">
        <v>162</v>
      </c>
      <c r="AU510" s="156" t="s">
        <v>95</v>
      </c>
      <c r="AV510" s="11" t="s">
        <v>159</v>
      </c>
      <c r="AW510" s="11" t="s">
        <v>7</v>
      </c>
      <c r="AX510" s="11" t="s">
        <v>84</v>
      </c>
      <c r="AY510" s="156" t="s">
        <v>153</v>
      </c>
    </row>
    <row r="511" spans="2:65" s="1" customFormat="1" ht="31.5" customHeight="1">
      <c r="B511" s="134"/>
      <c r="C511" s="135" t="s">
        <v>723</v>
      </c>
      <c r="D511" s="135" t="s">
        <v>155</v>
      </c>
      <c r="E511" s="136" t="s">
        <v>724</v>
      </c>
      <c r="F511" s="654" t="s">
        <v>725</v>
      </c>
      <c r="G511" s="654"/>
      <c r="H511" s="654"/>
      <c r="I511" s="654"/>
      <c r="J511" s="137" t="s">
        <v>204</v>
      </c>
      <c r="K511" s="138">
        <v>120.94799999999999</v>
      </c>
      <c r="L511" s="203"/>
      <c r="M511" s="655"/>
      <c r="N511" s="655"/>
      <c r="O511" s="655"/>
      <c r="P511" s="655">
        <f>ROUND(V511*K511,2)</f>
        <v>0</v>
      </c>
      <c r="Q511" s="655"/>
      <c r="R511" s="139"/>
      <c r="T511" s="140" t="s">
        <v>5</v>
      </c>
      <c r="U511" s="42" t="s">
        <v>42</v>
      </c>
      <c r="V511" s="210">
        <f>L511+M511</f>
        <v>0</v>
      </c>
      <c r="W511" s="210">
        <f>ROUND(L511*K511,2)</f>
        <v>0</v>
      </c>
      <c r="X511" s="210">
        <f>ROUND(M511*K511,2)</f>
        <v>0</v>
      </c>
      <c r="Y511" s="141">
        <v>0.26</v>
      </c>
      <c r="Z511" s="141">
        <f>Y511*K511</f>
        <v>31.446480000000001</v>
      </c>
      <c r="AA511" s="141">
        <v>4.0000000000000002E-4</v>
      </c>
      <c r="AB511" s="141">
        <f>AA511*K511</f>
        <v>4.8379199999999997E-2</v>
      </c>
      <c r="AC511" s="141">
        <v>0</v>
      </c>
      <c r="AD511" s="142">
        <f>AC511*K511</f>
        <v>0</v>
      </c>
      <c r="AR511" s="20" t="s">
        <v>370</v>
      </c>
      <c r="AT511" s="20" t="s">
        <v>155</v>
      </c>
      <c r="AU511" s="20" t="s">
        <v>95</v>
      </c>
      <c r="AY511" s="20" t="s">
        <v>153</v>
      </c>
      <c r="BE511" s="143">
        <f>IF(U511="základní",P511,0)</f>
        <v>0</v>
      </c>
      <c r="BF511" s="143">
        <f>IF(U511="snížená",P511,0)</f>
        <v>0</v>
      </c>
      <c r="BG511" s="143">
        <f>IF(U511="zákl. přenesená",P511,0)</f>
        <v>0</v>
      </c>
      <c r="BH511" s="143">
        <f>IF(U511="sníž. přenesená",P511,0)</f>
        <v>0</v>
      </c>
      <c r="BI511" s="143">
        <f>IF(U511="nulová",P511,0)</f>
        <v>0</v>
      </c>
      <c r="BJ511" s="20" t="s">
        <v>84</v>
      </c>
      <c r="BK511" s="143">
        <f>ROUND(V511*K511,2)</f>
        <v>0</v>
      </c>
      <c r="BL511" s="20" t="s">
        <v>370</v>
      </c>
      <c r="BM511" s="20" t="s">
        <v>726</v>
      </c>
    </row>
    <row r="512" spans="2:65" s="12" customFormat="1" ht="22.5" customHeight="1">
      <c r="B512" s="157"/>
      <c r="C512" s="204"/>
      <c r="D512" s="204"/>
      <c r="E512" s="158" t="s">
        <v>5</v>
      </c>
      <c r="F512" s="656" t="s">
        <v>727</v>
      </c>
      <c r="G512" s="657"/>
      <c r="H512" s="657"/>
      <c r="I512" s="657"/>
      <c r="J512" s="204"/>
      <c r="K512" s="158" t="s">
        <v>5</v>
      </c>
      <c r="L512" s="204"/>
      <c r="M512" s="204"/>
      <c r="N512" s="204"/>
      <c r="O512" s="204"/>
      <c r="P512" s="204"/>
      <c r="Q512" s="204"/>
      <c r="R512" s="159"/>
      <c r="T512" s="160"/>
      <c r="U512" s="204"/>
      <c r="V512" s="204"/>
      <c r="W512" s="204"/>
      <c r="X512" s="204"/>
      <c r="Y512" s="204"/>
      <c r="Z512" s="204"/>
      <c r="AA512" s="204"/>
      <c r="AB512" s="204"/>
      <c r="AC512" s="204"/>
      <c r="AD512" s="161"/>
      <c r="AT512" s="162" t="s">
        <v>162</v>
      </c>
      <c r="AU512" s="162" t="s">
        <v>95</v>
      </c>
      <c r="AV512" s="12" t="s">
        <v>84</v>
      </c>
      <c r="AW512" s="12" t="s">
        <v>7</v>
      </c>
      <c r="AX512" s="12" t="s">
        <v>79</v>
      </c>
      <c r="AY512" s="162" t="s">
        <v>153</v>
      </c>
    </row>
    <row r="513" spans="2:65" s="10" customFormat="1" ht="22.5" customHeight="1">
      <c r="B513" s="144"/>
      <c r="C513" s="201"/>
      <c r="D513" s="201"/>
      <c r="E513" s="145" t="s">
        <v>5</v>
      </c>
      <c r="F513" s="658" t="s">
        <v>728</v>
      </c>
      <c r="G513" s="659"/>
      <c r="H513" s="659"/>
      <c r="I513" s="659"/>
      <c r="J513" s="201"/>
      <c r="K513" s="146">
        <v>111.456</v>
      </c>
      <c r="L513" s="201"/>
      <c r="M513" s="201"/>
      <c r="N513" s="201"/>
      <c r="O513" s="201"/>
      <c r="P513" s="201"/>
      <c r="Q513" s="201"/>
      <c r="R513" s="147"/>
      <c r="T513" s="148"/>
      <c r="U513" s="201"/>
      <c r="V513" s="201"/>
      <c r="W513" s="201"/>
      <c r="X513" s="201"/>
      <c r="Y513" s="201"/>
      <c r="Z513" s="201"/>
      <c r="AA513" s="201"/>
      <c r="AB513" s="201"/>
      <c r="AC513" s="201"/>
      <c r="AD513" s="149"/>
      <c r="AT513" s="150" t="s">
        <v>162</v>
      </c>
      <c r="AU513" s="150" t="s">
        <v>95</v>
      </c>
      <c r="AV513" s="10" t="s">
        <v>95</v>
      </c>
      <c r="AW513" s="10" t="s">
        <v>7</v>
      </c>
      <c r="AX513" s="10" t="s">
        <v>79</v>
      </c>
      <c r="AY513" s="150" t="s">
        <v>153</v>
      </c>
    </row>
    <row r="514" spans="2:65" s="12" customFormat="1" ht="22.5" customHeight="1">
      <c r="B514" s="157"/>
      <c r="C514" s="204"/>
      <c r="D514" s="204"/>
      <c r="E514" s="158" t="s">
        <v>5</v>
      </c>
      <c r="F514" s="674" t="s">
        <v>256</v>
      </c>
      <c r="G514" s="675"/>
      <c r="H514" s="675"/>
      <c r="I514" s="675"/>
      <c r="J514" s="204"/>
      <c r="K514" s="158" t="s">
        <v>5</v>
      </c>
      <c r="L514" s="204"/>
      <c r="M514" s="204"/>
      <c r="N514" s="204"/>
      <c r="O514" s="204"/>
      <c r="P514" s="204"/>
      <c r="Q514" s="204"/>
      <c r="R514" s="159"/>
      <c r="T514" s="160"/>
      <c r="U514" s="204"/>
      <c r="V514" s="204"/>
      <c r="W514" s="204"/>
      <c r="X514" s="204"/>
      <c r="Y514" s="204"/>
      <c r="Z514" s="204"/>
      <c r="AA514" s="204"/>
      <c r="AB514" s="204"/>
      <c r="AC514" s="204"/>
      <c r="AD514" s="161"/>
      <c r="AT514" s="162" t="s">
        <v>162</v>
      </c>
      <c r="AU514" s="162" t="s">
        <v>95</v>
      </c>
      <c r="AV514" s="12" t="s">
        <v>84</v>
      </c>
      <c r="AW514" s="12" t="s">
        <v>7</v>
      </c>
      <c r="AX514" s="12" t="s">
        <v>79</v>
      </c>
      <c r="AY514" s="162" t="s">
        <v>153</v>
      </c>
    </row>
    <row r="515" spans="2:65" s="10" customFormat="1" ht="22.5" customHeight="1">
      <c r="B515" s="144"/>
      <c r="C515" s="201"/>
      <c r="D515" s="201"/>
      <c r="E515" s="145" t="s">
        <v>5</v>
      </c>
      <c r="F515" s="658" t="s">
        <v>729</v>
      </c>
      <c r="G515" s="659"/>
      <c r="H515" s="659"/>
      <c r="I515" s="659"/>
      <c r="J515" s="201"/>
      <c r="K515" s="146">
        <v>9.4920000000000009</v>
      </c>
      <c r="L515" s="201"/>
      <c r="M515" s="201"/>
      <c r="N515" s="201"/>
      <c r="O515" s="201"/>
      <c r="P515" s="201"/>
      <c r="Q515" s="201"/>
      <c r="R515" s="147"/>
      <c r="T515" s="148"/>
      <c r="U515" s="201"/>
      <c r="V515" s="201"/>
      <c r="W515" s="201"/>
      <c r="X515" s="201"/>
      <c r="Y515" s="201"/>
      <c r="Z515" s="201"/>
      <c r="AA515" s="201"/>
      <c r="AB515" s="201"/>
      <c r="AC515" s="201"/>
      <c r="AD515" s="149"/>
      <c r="AT515" s="150" t="s">
        <v>162</v>
      </c>
      <c r="AU515" s="150" t="s">
        <v>95</v>
      </c>
      <c r="AV515" s="10" t="s">
        <v>95</v>
      </c>
      <c r="AW515" s="10" t="s">
        <v>7</v>
      </c>
      <c r="AX515" s="10" t="s">
        <v>79</v>
      </c>
      <c r="AY515" s="150" t="s">
        <v>153</v>
      </c>
    </row>
    <row r="516" spans="2:65" s="11" customFormat="1" ht="22.5" customHeight="1">
      <c r="B516" s="151"/>
      <c r="C516" s="202"/>
      <c r="D516" s="202"/>
      <c r="E516" s="191" t="s">
        <v>5</v>
      </c>
      <c r="F516" s="660" t="s">
        <v>163</v>
      </c>
      <c r="G516" s="661"/>
      <c r="H516" s="661"/>
      <c r="I516" s="661"/>
      <c r="J516" s="202"/>
      <c r="K516" s="152">
        <v>120.94799999999999</v>
      </c>
      <c r="L516" s="202"/>
      <c r="M516" s="202"/>
      <c r="N516" s="202"/>
      <c r="O516" s="202"/>
      <c r="P516" s="202"/>
      <c r="Q516" s="202"/>
      <c r="R516" s="153"/>
      <c r="T516" s="154"/>
      <c r="U516" s="202"/>
      <c r="V516" s="202"/>
      <c r="W516" s="202"/>
      <c r="X516" s="202"/>
      <c r="Y516" s="202"/>
      <c r="Z516" s="202"/>
      <c r="AA516" s="202"/>
      <c r="AB516" s="202"/>
      <c r="AC516" s="202"/>
      <c r="AD516" s="155"/>
      <c r="AT516" s="156" t="s">
        <v>162</v>
      </c>
      <c r="AU516" s="156" t="s">
        <v>95</v>
      </c>
      <c r="AV516" s="11" t="s">
        <v>159</v>
      </c>
      <c r="AW516" s="11" t="s">
        <v>7</v>
      </c>
      <c r="AX516" s="11" t="s">
        <v>84</v>
      </c>
      <c r="AY516" s="156" t="s">
        <v>153</v>
      </c>
    </row>
    <row r="517" spans="2:65" s="1" customFormat="1" ht="31.5" customHeight="1">
      <c r="B517" s="134"/>
      <c r="C517" s="163" t="s">
        <v>730</v>
      </c>
      <c r="D517" s="163" t="s">
        <v>419</v>
      </c>
      <c r="E517" s="164" t="s">
        <v>713</v>
      </c>
      <c r="F517" s="696" t="s">
        <v>714</v>
      </c>
      <c r="G517" s="696"/>
      <c r="H517" s="696"/>
      <c r="I517" s="696"/>
      <c r="J517" s="165" t="s">
        <v>204</v>
      </c>
      <c r="K517" s="166">
        <v>69.545000000000002</v>
      </c>
      <c r="L517" s="167"/>
      <c r="M517" s="697"/>
      <c r="N517" s="697"/>
      <c r="O517" s="698"/>
      <c r="P517" s="655">
        <f>ROUND(V517*K517,2)</f>
        <v>0</v>
      </c>
      <c r="Q517" s="655"/>
      <c r="R517" s="139"/>
      <c r="T517" s="140" t="s">
        <v>5</v>
      </c>
      <c r="U517" s="42" t="s">
        <v>42</v>
      </c>
      <c r="V517" s="210">
        <f>L517+M517</f>
        <v>0</v>
      </c>
      <c r="W517" s="210">
        <f>ROUND(L517*K517,2)</f>
        <v>0</v>
      </c>
      <c r="X517" s="210">
        <f>ROUND(M517*K517,2)</f>
        <v>0</v>
      </c>
      <c r="Y517" s="141">
        <v>0</v>
      </c>
      <c r="Z517" s="141">
        <f>Y517*K517</f>
        <v>0</v>
      </c>
      <c r="AA517" s="141">
        <v>3.8800000000000002E-3</v>
      </c>
      <c r="AB517" s="141">
        <f>AA517*K517</f>
        <v>0.26983460000000004</v>
      </c>
      <c r="AC517" s="141">
        <v>0</v>
      </c>
      <c r="AD517" s="142">
        <f>AC517*K517</f>
        <v>0</v>
      </c>
      <c r="AR517" s="20" t="s">
        <v>348</v>
      </c>
      <c r="AT517" s="20" t="s">
        <v>419</v>
      </c>
      <c r="AU517" s="20" t="s">
        <v>95</v>
      </c>
      <c r="AY517" s="20" t="s">
        <v>153</v>
      </c>
      <c r="BE517" s="143">
        <f>IF(U517="základní",P517,0)</f>
        <v>0</v>
      </c>
      <c r="BF517" s="143">
        <f>IF(U517="snížená",P517,0)</f>
        <v>0</v>
      </c>
      <c r="BG517" s="143">
        <f>IF(U517="zákl. přenesená",P517,0)</f>
        <v>0</v>
      </c>
      <c r="BH517" s="143">
        <f>IF(U517="sníž. přenesená",P517,0)</f>
        <v>0</v>
      </c>
      <c r="BI517" s="143">
        <f>IF(U517="nulová",P517,0)</f>
        <v>0</v>
      </c>
      <c r="BJ517" s="20" t="s">
        <v>84</v>
      </c>
      <c r="BK517" s="143">
        <f>ROUND(V517*K517,2)</f>
        <v>0</v>
      </c>
      <c r="BL517" s="20" t="s">
        <v>370</v>
      </c>
      <c r="BM517" s="20" t="s">
        <v>731</v>
      </c>
    </row>
    <row r="518" spans="2:65" s="10" customFormat="1" ht="22.5" customHeight="1">
      <c r="B518" s="144"/>
      <c r="C518" s="201"/>
      <c r="D518" s="201"/>
      <c r="E518" s="145" t="s">
        <v>5</v>
      </c>
      <c r="F518" s="662" t="s">
        <v>732</v>
      </c>
      <c r="G518" s="663"/>
      <c r="H518" s="663"/>
      <c r="I518" s="663"/>
      <c r="J518" s="201"/>
      <c r="K518" s="146">
        <v>64.087000000000003</v>
      </c>
      <c r="L518" s="201"/>
      <c r="M518" s="201"/>
      <c r="N518" s="201"/>
      <c r="O518" s="201"/>
      <c r="P518" s="201"/>
      <c r="Q518" s="201"/>
      <c r="R518" s="147"/>
      <c r="T518" s="148"/>
      <c r="U518" s="201"/>
      <c r="V518" s="201"/>
      <c r="W518" s="201"/>
      <c r="X518" s="201"/>
      <c r="Y518" s="201"/>
      <c r="Z518" s="201"/>
      <c r="AA518" s="201"/>
      <c r="AB518" s="201"/>
      <c r="AC518" s="201"/>
      <c r="AD518" s="149"/>
      <c r="AT518" s="150" t="s">
        <v>162</v>
      </c>
      <c r="AU518" s="150" t="s">
        <v>95</v>
      </c>
      <c r="AV518" s="10" t="s">
        <v>95</v>
      </c>
      <c r="AW518" s="10" t="s">
        <v>7</v>
      </c>
      <c r="AX518" s="10" t="s">
        <v>79</v>
      </c>
      <c r="AY518" s="150" t="s">
        <v>153</v>
      </c>
    </row>
    <row r="519" spans="2:65" s="12" customFormat="1" ht="22.5" customHeight="1">
      <c r="B519" s="157"/>
      <c r="C519" s="204"/>
      <c r="D519" s="204"/>
      <c r="E519" s="158" t="s">
        <v>5</v>
      </c>
      <c r="F519" s="674" t="s">
        <v>256</v>
      </c>
      <c r="G519" s="675"/>
      <c r="H519" s="675"/>
      <c r="I519" s="675"/>
      <c r="J519" s="204"/>
      <c r="K519" s="158" t="s">
        <v>5</v>
      </c>
      <c r="L519" s="204"/>
      <c r="M519" s="204"/>
      <c r="N519" s="204"/>
      <c r="O519" s="204"/>
      <c r="P519" s="204"/>
      <c r="Q519" s="204"/>
      <c r="R519" s="159"/>
      <c r="T519" s="160"/>
      <c r="U519" s="204"/>
      <c r="V519" s="204"/>
      <c r="W519" s="204"/>
      <c r="X519" s="204"/>
      <c r="Y519" s="204"/>
      <c r="Z519" s="204"/>
      <c r="AA519" s="204"/>
      <c r="AB519" s="204"/>
      <c r="AC519" s="204"/>
      <c r="AD519" s="161"/>
      <c r="AT519" s="162" t="s">
        <v>162</v>
      </c>
      <c r="AU519" s="162" t="s">
        <v>95</v>
      </c>
      <c r="AV519" s="12" t="s">
        <v>84</v>
      </c>
      <c r="AW519" s="12" t="s">
        <v>7</v>
      </c>
      <c r="AX519" s="12" t="s">
        <v>79</v>
      </c>
      <c r="AY519" s="162" t="s">
        <v>153</v>
      </c>
    </row>
    <row r="520" spans="2:65" s="10" customFormat="1" ht="22.5" customHeight="1">
      <c r="B520" s="144"/>
      <c r="C520" s="201"/>
      <c r="D520" s="201"/>
      <c r="E520" s="145" t="s">
        <v>5</v>
      </c>
      <c r="F520" s="658" t="s">
        <v>733</v>
      </c>
      <c r="G520" s="659"/>
      <c r="H520" s="659"/>
      <c r="I520" s="659"/>
      <c r="J520" s="201"/>
      <c r="K520" s="146">
        <v>5.4580000000000002</v>
      </c>
      <c r="L520" s="201"/>
      <c r="M520" s="201"/>
      <c r="N520" s="201"/>
      <c r="O520" s="201"/>
      <c r="P520" s="201"/>
      <c r="Q520" s="201"/>
      <c r="R520" s="147"/>
      <c r="T520" s="148"/>
      <c r="U520" s="201"/>
      <c r="V520" s="201"/>
      <c r="W520" s="201"/>
      <c r="X520" s="201"/>
      <c r="Y520" s="201"/>
      <c r="Z520" s="201"/>
      <c r="AA520" s="201"/>
      <c r="AB520" s="201"/>
      <c r="AC520" s="201"/>
      <c r="AD520" s="149"/>
      <c r="AT520" s="150" t="s">
        <v>162</v>
      </c>
      <c r="AU520" s="150" t="s">
        <v>95</v>
      </c>
      <c r="AV520" s="10" t="s">
        <v>95</v>
      </c>
      <c r="AW520" s="10" t="s">
        <v>7</v>
      </c>
      <c r="AX520" s="10" t="s">
        <v>79</v>
      </c>
      <c r="AY520" s="150" t="s">
        <v>153</v>
      </c>
    </row>
    <row r="521" spans="2:65" s="11" customFormat="1" ht="22.5" customHeight="1">
      <c r="B521" s="151"/>
      <c r="C521" s="202"/>
      <c r="D521" s="202"/>
      <c r="E521" s="191" t="s">
        <v>5</v>
      </c>
      <c r="F521" s="660" t="s">
        <v>163</v>
      </c>
      <c r="G521" s="661"/>
      <c r="H521" s="661"/>
      <c r="I521" s="661"/>
      <c r="J521" s="202"/>
      <c r="K521" s="152">
        <v>69.545000000000002</v>
      </c>
      <c r="L521" s="202"/>
      <c r="M521" s="202"/>
      <c r="N521" s="202"/>
      <c r="O521" s="202"/>
      <c r="P521" s="202"/>
      <c r="Q521" s="202"/>
      <c r="R521" s="153"/>
      <c r="T521" s="154"/>
      <c r="U521" s="202"/>
      <c r="V521" s="202"/>
      <c r="W521" s="202"/>
      <c r="X521" s="202"/>
      <c r="Y521" s="202"/>
      <c r="Z521" s="202"/>
      <c r="AA521" s="202"/>
      <c r="AB521" s="202"/>
      <c r="AC521" s="202"/>
      <c r="AD521" s="155"/>
      <c r="AT521" s="156" t="s">
        <v>162</v>
      </c>
      <c r="AU521" s="156" t="s">
        <v>95</v>
      </c>
      <c r="AV521" s="11" t="s">
        <v>159</v>
      </c>
      <c r="AW521" s="11" t="s">
        <v>7</v>
      </c>
      <c r="AX521" s="11" t="s">
        <v>84</v>
      </c>
      <c r="AY521" s="156" t="s">
        <v>153</v>
      </c>
    </row>
    <row r="522" spans="2:65" s="1" customFormat="1" ht="31.5" customHeight="1">
      <c r="B522" s="134"/>
      <c r="C522" s="135" t="s">
        <v>734</v>
      </c>
      <c r="D522" s="135" t="s">
        <v>155</v>
      </c>
      <c r="E522" s="136" t="s">
        <v>735</v>
      </c>
      <c r="F522" s="654" t="s">
        <v>736</v>
      </c>
      <c r="G522" s="654"/>
      <c r="H522" s="654"/>
      <c r="I522" s="654"/>
      <c r="J522" s="137" t="s">
        <v>737</v>
      </c>
      <c r="K522" s="138">
        <v>1744.78</v>
      </c>
      <c r="L522" s="203"/>
      <c r="M522" s="655"/>
      <c r="N522" s="655"/>
      <c r="O522" s="655"/>
      <c r="P522" s="655">
        <f>ROUND(V522*K522,2)</f>
        <v>0</v>
      </c>
      <c r="Q522" s="655"/>
      <c r="R522" s="139"/>
      <c r="T522" s="140" t="s">
        <v>5</v>
      </c>
      <c r="U522" s="42" t="s">
        <v>42</v>
      </c>
      <c r="V522" s="210">
        <f>L522+M522</f>
        <v>0</v>
      </c>
      <c r="W522" s="210">
        <f>ROUND(L522*K522,2)</f>
        <v>0</v>
      </c>
      <c r="X522" s="210">
        <f>ROUND(M522*K522,2)</f>
        <v>0</v>
      </c>
      <c r="Y522" s="141">
        <v>0</v>
      </c>
      <c r="Z522" s="141">
        <f>Y522*K522</f>
        <v>0</v>
      </c>
      <c r="AA522" s="141">
        <v>0</v>
      </c>
      <c r="AB522" s="141">
        <f>AA522*K522</f>
        <v>0</v>
      </c>
      <c r="AC522" s="141">
        <v>0</v>
      </c>
      <c r="AD522" s="142">
        <f>AC522*K522</f>
        <v>0</v>
      </c>
      <c r="AR522" s="20" t="s">
        <v>370</v>
      </c>
      <c r="AT522" s="20" t="s">
        <v>155</v>
      </c>
      <c r="AU522" s="20" t="s">
        <v>95</v>
      </c>
      <c r="AY522" s="20" t="s">
        <v>153</v>
      </c>
      <c r="BE522" s="143">
        <f>IF(U522="základní",P522,0)</f>
        <v>0</v>
      </c>
      <c r="BF522" s="143">
        <f>IF(U522="snížená",P522,0)</f>
        <v>0</v>
      </c>
      <c r="BG522" s="143">
        <f>IF(U522="zákl. přenesená",P522,0)</f>
        <v>0</v>
      </c>
      <c r="BH522" s="143">
        <f>IF(U522="sníž. přenesená",P522,0)</f>
        <v>0</v>
      </c>
      <c r="BI522" s="143">
        <f>IF(U522="nulová",P522,0)</f>
        <v>0</v>
      </c>
      <c r="BJ522" s="20" t="s">
        <v>84</v>
      </c>
      <c r="BK522" s="143">
        <f>ROUND(V522*K522,2)</f>
        <v>0</v>
      </c>
      <c r="BL522" s="20" t="s">
        <v>370</v>
      </c>
      <c r="BM522" s="20" t="s">
        <v>738</v>
      </c>
    </row>
    <row r="523" spans="2:65" s="9" customFormat="1" ht="29.85" customHeight="1">
      <c r="B523" s="122"/>
      <c r="C523" s="123"/>
      <c r="D523" s="133" t="s">
        <v>119</v>
      </c>
      <c r="E523" s="133"/>
      <c r="F523" s="133"/>
      <c r="G523" s="133"/>
      <c r="H523" s="133"/>
      <c r="I523" s="133"/>
      <c r="J523" s="133"/>
      <c r="K523" s="133"/>
      <c r="L523" s="133"/>
      <c r="M523" s="649">
        <f>BK523</f>
        <v>0</v>
      </c>
      <c r="N523" s="650"/>
      <c r="O523" s="650"/>
      <c r="P523" s="650"/>
      <c r="Q523" s="650"/>
      <c r="R523" s="125"/>
      <c r="T523" s="126"/>
      <c r="U523" s="123"/>
      <c r="V523" s="123"/>
      <c r="W523" s="127">
        <f>SUM(W524:W638)</f>
        <v>0</v>
      </c>
      <c r="X523" s="127">
        <f>SUM(X524:X638)</f>
        <v>0</v>
      </c>
      <c r="Y523" s="123"/>
      <c r="Z523" s="128">
        <f>SUM(Z524:Z638)</f>
        <v>168.38927900000002</v>
      </c>
      <c r="AA523" s="123"/>
      <c r="AB523" s="128">
        <f>SUM(AB524:AB638)</f>
        <v>9.2121883600000007</v>
      </c>
      <c r="AC523" s="123"/>
      <c r="AD523" s="129">
        <f>SUM(AD524:AD638)</f>
        <v>0</v>
      </c>
      <c r="AR523" s="130" t="s">
        <v>95</v>
      </c>
      <c r="AT523" s="131" t="s">
        <v>78</v>
      </c>
      <c r="AU523" s="131" t="s">
        <v>84</v>
      </c>
      <c r="AY523" s="130" t="s">
        <v>153</v>
      </c>
      <c r="BK523" s="132">
        <f>SUM(BK524:BK638)</f>
        <v>0</v>
      </c>
    </row>
    <row r="524" spans="2:65" s="1" customFormat="1" ht="31.5" customHeight="1">
      <c r="B524" s="134"/>
      <c r="C524" s="135" t="s">
        <v>739</v>
      </c>
      <c r="D524" s="135" t="s">
        <v>155</v>
      </c>
      <c r="E524" s="136" t="s">
        <v>740</v>
      </c>
      <c r="F524" s="654" t="s">
        <v>741</v>
      </c>
      <c r="G524" s="654"/>
      <c r="H524" s="654"/>
      <c r="I524" s="654"/>
      <c r="J524" s="137" t="s">
        <v>204</v>
      </c>
      <c r="K524" s="138">
        <v>213.50800000000001</v>
      </c>
      <c r="L524" s="203"/>
      <c r="M524" s="655"/>
      <c r="N524" s="655"/>
      <c r="O524" s="655"/>
      <c r="P524" s="655">
        <f>ROUND(V524*K524,2)</f>
        <v>0</v>
      </c>
      <c r="Q524" s="655"/>
      <c r="R524" s="139"/>
      <c r="T524" s="140" t="s">
        <v>5</v>
      </c>
      <c r="U524" s="42" t="s">
        <v>42</v>
      </c>
      <c r="V524" s="210">
        <f>L524+M524</f>
        <v>0</v>
      </c>
      <c r="W524" s="210">
        <f>ROUND(L524*K524,2)</f>
        <v>0</v>
      </c>
      <c r="X524" s="210">
        <f>ROUND(M524*K524,2)</f>
        <v>0</v>
      </c>
      <c r="Y524" s="141">
        <v>2.4E-2</v>
      </c>
      <c r="Z524" s="141">
        <f>Y524*K524</f>
        <v>5.1241920000000007</v>
      </c>
      <c r="AA524" s="141">
        <v>0</v>
      </c>
      <c r="AB524" s="141">
        <f>AA524*K524</f>
        <v>0</v>
      </c>
      <c r="AC524" s="141">
        <v>0</v>
      </c>
      <c r="AD524" s="142">
        <f>AC524*K524</f>
        <v>0</v>
      </c>
      <c r="AR524" s="20" t="s">
        <v>370</v>
      </c>
      <c r="AT524" s="20" t="s">
        <v>155</v>
      </c>
      <c r="AU524" s="20" t="s">
        <v>95</v>
      </c>
      <c r="AY524" s="20" t="s">
        <v>153</v>
      </c>
      <c r="BE524" s="143">
        <f>IF(U524="základní",P524,0)</f>
        <v>0</v>
      </c>
      <c r="BF524" s="143">
        <f>IF(U524="snížená",P524,0)</f>
        <v>0</v>
      </c>
      <c r="BG524" s="143">
        <f>IF(U524="zákl. přenesená",P524,0)</f>
        <v>0</v>
      </c>
      <c r="BH524" s="143">
        <f>IF(U524="sníž. přenesená",P524,0)</f>
        <v>0</v>
      </c>
      <c r="BI524" s="143">
        <f>IF(U524="nulová",P524,0)</f>
        <v>0</v>
      </c>
      <c r="BJ524" s="20" t="s">
        <v>84</v>
      </c>
      <c r="BK524" s="143">
        <f>ROUND(V524*K524,2)</f>
        <v>0</v>
      </c>
      <c r="BL524" s="20" t="s">
        <v>370</v>
      </c>
      <c r="BM524" s="20" t="s">
        <v>742</v>
      </c>
    </row>
    <row r="525" spans="2:65" s="12" customFormat="1" ht="22.5" customHeight="1">
      <c r="B525" s="157"/>
      <c r="C525" s="204"/>
      <c r="D525" s="204"/>
      <c r="E525" s="158" t="s">
        <v>5</v>
      </c>
      <c r="F525" s="656" t="s">
        <v>743</v>
      </c>
      <c r="G525" s="657"/>
      <c r="H525" s="657"/>
      <c r="I525" s="657"/>
      <c r="J525" s="204"/>
      <c r="K525" s="158" t="s">
        <v>5</v>
      </c>
      <c r="L525" s="204"/>
      <c r="M525" s="204"/>
      <c r="N525" s="204"/>
      <c r="O525" s="204"/>
      <c r="P525" s="204"/>
      <c r="Q525" s="204"/>
      <c r="R525" s="159"/>
      <c r="T525" s="160"/>
      <c r="U525" s="204"/>
      <c r="V525" s="204"/>
      <c r="W525" s="204"/>
      <c r="X525" s="204"/>
      <c r="Y525" s="204"/>
      <c r="Z525" s="204"/>
      <c r="AA525" s="204"/>
      <c r="AB525" s="204"/>
      <c r="AC525" s="204"/>
      <c r="AD525" s="161"/>
      <c r="AT525" s="162" t="s">
        <v>162</v>
      </c>
      <c r="AU525" s="162" t="s">
        <v>95</v>
      </c>
      <c r="AV525" s="12" t="s">
        <v>84</v>
      </c>
      <c r="AW525" s="12" t="s">
        <v>7</v>
      </c>
      <c r="AX525" s="12" t="s">
        <v>79</v>
      </c>
      <c r="AY525" s="162" t="s">
        <v>153</v>
      </c>
    </row>
    <row r="526" spans="2:65" s="10" customFormat="1" ht="22.5" customHeight="1">
      <c r="B526" s="144"/>
      <c r="C526" s="201"/>
      <c r="D526" s="201"/>
      <c r="E526" s="145" t="s">
        <v>5</v>
      </c>
      <c r="F526" s="658" t="s">
        <v>744</v>
      </c>
      <c r="G526" s="659"/>
      <c r="H526" s="659"/>
      <c r="I526" s="659"/>
      <c r="J526" s="201"/>
      <c r="K526" s="146">
        <v>153.34299999999999</v>
      </c>
      <c r="L526" s="201"/>
      <c r="M526" s="201"/>
      <c r="N526" s="201"/>
      <c r="O526" s="201"/>
      <c r="P526" s="201"/>
      <c r="Q526" s="201"/>
      <c r="R526" s="147"/>
      <c r="T526" s="148"/>
      <c r="U526" s="201"/>
      <c r="V526" s="201"/>
      <c r="W526" s="201"/>
      <c r="X526" s="201"/>
      <c r="Y526" s="201"/>
      <c r="Z526" s="201"/>
      <c r="AA526" s="201"/>
      <c r="AB526" s="201"/>
      <c r="AC526" s="201"/>
      <c r="AD526" s="149"/>
      <c r="AT526" s="150" t="s">
        <v>162</v>
      </c>
      <c r="AU526" s="150" t="s">
        <v>95</v>
      </c>
      <c r="AV526" s="10" t="s">
        <v>95</v>
      </c>
      <c r="AW526" s="10" t="s">
        <v>7</v>
      </c>
      <c r="AX526" s="10" t="s">
        <v>79</v>
      </c>
      <c r="AY526" s="150" t="s">
        <v>153</v>
      </c>
    </row>
    <row r="527" spans="2:65" s="12" customFormat="1" ht="22.5" customHeight="1">
      <c r="B527" s="157"/>
      <c r="C527" s="204"/>
      <c r="D527" s="204"/>
      <c r="E527" s="158" t="s">
        <v>5</v>
      </c>
      <c r="F527" s="674" t="s">
        <v>745</v>
      </c>
      <c r="G527" s="675"/>
      <c r="H527" s="675"/>
      <c r="I527" s="675"/>
      <c r="J527" s="204"/>
      <c r="K527" s="158" t="s">
        <v>5</v>
      </c>
      <c r="L527" s="204"/>
      <c r="M527" s="204"/>
      <c r="N527" s="204"/>
      <c r="O527" s="204"/>
      <c r="P527" s="204"/>
      <c r="Q527" s="204"/>
      <c r="R527" s="159"/>
      <c r="T527" s="160"/>
      <c r="U527" s="204"/>
      <c r="V527" s="204"/>
      <c r="W527" s="204"/>
      <c r="X527" s="204"/>
      <c r="Y527" s="204"/>
      <c r="Z527" s="204"/>
      <c r="AA527" s="204"/>
      <c r="AB527" s="204"/>
      <c r="AC527" s="204"/>
      <c r="AD527" s="161"/>
      <c r="AT527" s="162" t="s">
        <v>162</v>
      </c>
      <c r="AU527" s="162" t="s">
        <v>95</v>
      </c>
      <c r="AV527" s="12" t="s">
        <v>84</v>
      </c>
      <c r="AW527" s="12" t="s">
        <v>7</v>
      </c>
      <c r="AX527" s="12" t="s">
        <v>79</v>
      </c>
      <c r="AY527" s="162" t="s">
        <v>153</v>
      </c>
    </row>
    <row r="528" spans="2:65" s="10" customFormat="1" ht="22.5" customHeight="1">
      <c r="B528" s="144"/>
      <c r="C528" s="201"/>
      <c r="D528" s="201"/>
      <c r="E528" s="145" t="s">
        <v>5</v>
      </c>
      <c r="F528" s="658" t="s">
        <v>746</v>
      </c>
      <c r="G528" s="659"/>
      <c r="H528" s="659"/>
      <c r="I528" s="659"/>
      <c r="J528" s="201"/>
      <c r="K528" s="146">
        <v>40.365000000000002</v>
      </c>
      <c r="L528" s="201"/>
      <c r="M528" s="201"/>
      <c r="N528" s="201"/>
      <c r="O528" s="201"/>
      <c r="P528" s="201"/>
      <c r="Q528" s="201"/>
      <c r="R528" s="147"/>
      <c r="T528" s="148"/>
      <c r="U528" s="201"/>
      <c r="V528" s="201"/>
      <c r="W528" s="201"/>
      <c r="X528" s="201"/>
      <c r="Y528" s="201"/>
      <c r="Z528" s="201"/>
      <c r="AA528" s="201"/>
      <c r="AB528" s="201"/>
      <c r="AC528" s="201"/>
      <c r="AD528" s="149"/>
      <c r="AT528" s="150" t="s">
        <v>162</v>
      </c>
      <c r="AU528" s="150" t="s">
        <v>95</v>
      </c>
      <c r="AV528" s="10" t="s">
        <v>95</v>
      </c>
      <c r="AW528" s="10" t="s">
        <v>7</v>
      </c>
      <c r="AX528" s="10" t="s">
        <v>79</v>
      </c>
      <c r="AY528" s="150" t="s">
        <v>153</v>
      </c>
    </row>
    <row r="529" spans="2:65" s="12" customFormat="1" ht="22.5" customHeight="1">
      <c r="B529" s="157"/>
      <c r="C529" s="204"/>
      <c r="D529" s="204"/>
      <c r="E529" s="158" t="s">
        <v>5</v>
      </c>
      <c r="F529" s="674" t="s">
        <v>747</v>
      </c>
      <c r="G529" s="675"/>
      <c r="H529" s="675"/>
      <c r="I529" s="675"/>
      <c r="J529" s="204"/>
      <c r="K529" s="158" t="s">
        <v>5</v>
      </c>
      <c r="L529" s="204"/>
      <c r="M529" s="204"/>
      <c r="N529" s="204"/>
      <c r="O529" s="204"/>
      <c r="P529" s="204"/>
      <c r="Q529" s="204"/>
      <c r="R529" s="159"/>
      <c r="T529" s="160"/>
      <c r="U529" s="204"/>
      <c r="V529" s="204"/>
      <c r="W529" s="204"/>
      <c r="X529" s="204"/>
      <c r="Y529" s="204"/>
      <c r="Z529" s="204"/>
      <c r="AA529" s="204"/>
      <c r="AB529" s="204"/>
      <c r="AC529" s="204"/>
      <c r="AD529" s="161"/>
      <c r="AT529" s="162" t="s">
        <v>162</v>
      </c>
      <c r="AU529" s="162" t="s">
        <v>95</v>
      </c>
      <c r="AV529" s="12" t="s">
        <v>84</v>
      </c>
      <c r="AW529" s="12" t="s">
        <v>7</v>
      </c>
      <c r="AX529" s="12" t="s">
        <v>79</v>
      </c>
      <c r="AY529" s="162" t="s">
        <v>153</v>
      </c>
    </row>
    <row r="530" spans="2:65" s="10" customFormat="1" ht="22.5" customHeight="1">
      <c r="B530" s="144"/>
      <c r="C530" s="201"/>
      <c r="D530" s="201"/>
      <c r="E530" s="145" t="s">
        <v>5</v>
      </c>
      <c r="F530" s="658" t="s">
        <v>748</v>
      </c>
      <c r="G530" s="659"/>
      <c r="H530" s="659"/>
      <c r="I530" s="659"/>
      <c r="J530" s="201"/>
      <c r="K530" s="146">
        <v>19.8</v>
      </c>
      <c r="L530" s="201"/>
      <c r="M530" s="201"/>
      <c r="N530" s="201"/>
      <c r="O530" s="201"/>
      <c r="P530" s="201"/>
      <c r="Q530" s="201"/>
      <c r="R530" s="147"/>
      <c r="T530" s="148"/>
      <c r="U530" s="201"/>
      <c r="V530" s="201"/>
      <c r="W530" s="201"/>
      <c r="X530" s="201"/>
      <c r="Y530" s="201"/>
      <c r="Z530" s="201"/>
      <c r="AA530" s="201"/>
      <c r="AB530" s="201"/>
      <c r="AC530" s="201"/>
      <c r="AD530" s="149"/>
      <c r="AT530" s="150" t="s">
        <v>162</v>
      </c>
      <c r="AU530" s="150" t="s">
        <v>95</v>
      </c>
      <c r="AV530" s="10" t="s">
        <v>95</v>
      </c>
      <c r="AW530" s="10" t="s">
        <v>7</v>
      </c>
      <c r="AX530" s="10" t="s">
        <v>79</v>
      </c>
      <c r="AY530" s="150" t="s">
        <v>153</v>
      </c>
    </row>
    <row r="531" spans="2:65" s="11" customFormat="1" ht="22.5" customHeight="1">
      <c r="B531" s="151"/>
      <c r="C531" s="202"/>
      <c r="D531" s="202"/>
      <c r="E531" s="191" t="s">
        <v>5</v>
      </c>
      <c r="F531" s="660" t="s">
        <v>163</v>
      </c>
      <c r="G531" s="661"/>
      <c r="H531" s="661"/>
      <c r="I531" s="661"/>
      <c r="J531" s="202"/>
      <c r="K531" s="152">
        <v>213.50800000000001</v>
      </c>
      <c r="L531" s="202"/>
      <c r="M531" s="202"/>
      <c r="N531" s="202"/>
      <c r="O531" s="202"/>
      <c r="P531" s="202"/>
      <c r="Q531" s="202"/>
      <c r="R531" s="153"/>
      <c r="T531" s="154"/>
      <c r="U531" s="202"/>
      <c r="V531" s="202"/>
      <c r="W531" s="202"/>
      <c r="X531" s="202"/>
      <c r="Y531" s="202"/>
      <c r="Z531" s="202"/>
      <c r="AA531" s="202"/>
      <c r="AB531" s="202"/>
      <c r="AC531" s="202"/>
      <c r="AD531" s="155"/>
      <c r="AT531" s="156" t="s">
        <v>162</v>
      </c>
      <c r="AU531" s="156" t="s">
        <v>95</v>
      </c>
      <c r="AV531" s="11" t="s">
        <v>159</v>
      </c>
      <c r="AW531" s="11" t="s">
        <v>7</v>
      </c>
      <c r="AX531" s="11" t="s">
        <v>84</v>
      </c>
      <c r="AY531" s="156" t="s">
        <v>153</v>
      </c>
    </row>
    <row r="532" spans="2:65" s="1" customFormat="1" ht="22.5" customHeight="1">
      <c r="B532" s="134"/>
      <c r="C532" s="163" t="s">
        <v>749</v>
      </c>
      <c r="D532" s="163" t="s">
        <v>419</v>
      </c>
      <c r="E532" s="164" t="s">
        <v>668</v>
      </c>
      <c r="F532" s="696" t="s">
        <v>669</v>
      </c>
      <c r="G532" s="696"/>
      <c r="H532" s="696"/>
      <c r="I532" s="696"/>
      <c r="J532" s="165" t="s">
        <v>198</v>
      </c>
      <c r="K532" s="166">
        <v>6.4000000000000001E-2</v>
      </c>
      <c r="L532" s="167"/>
      <c r="M532" s="697"/>
      <c r="N532" s="697"/>
      <c r="O532" s="698"/>
      <c r="P532" s="655">
        <f>ROUND(V532*K532,2)</f>
        <v>0</v>
      </c>
      <c r="Q532" s="655"/>
      <c r="R532" s="139"/>
      <c r="T532" s="140" t="s">
        <v>5</v>
      </c>
      <c r="U532" s="42" t="s">
        <v>42</v>
      </c>
      <c r="V532" s="210">
        <f>L532+M532</f>
        <v>0</v>
      </c>
      <c r="W532" s="210">
        <f>ROUND(L532*K532,2)</f>
        <v>0</v>
      </c>
      <c r="X532" s="210">
        <f>ROUND(M532*K532,2)</f>
        <v>0</v>
      </c>
      <c r="Y532" s="141">
        <v>0</v>
      </c>
      <c r="Z532" s="141">
        <f>Y532*K532</f>
        <v>0</v>
      </c>
      <c r="AA532" s="141">
        <v>1</v>
      </c>
      <c r="AB532" s="141">
        <f>AA532*K532</f>
        <v>6.4000000000000001E-2</v>
      </c>
      <c r="AC532" s="141">
        <v>0</v>
      </c>
      <c r="AD532" s="142">
        <f>AC532*K532</f>
        <v>0</v>
      </c>
      <c r="AR532" s="20" t="s">
        <v>348</v>
      </c>
      <c r="AT532" s="20" t="s">
        <v>419</v>
      </c>
      <c r="AU532" s="20" t="s">
        <v>95</v>
      </c>
      <c r="AY532" s="20" t="s">
        <v>153</v>
      </c>
      <c r="BE532" s="143">
        <f>IF(U532="základní",P532,0)</f>
        <v>0</v>
      </c>
      <c r="BF532" s="143">
        <f>IF(U532="snížená",P532,0)</f>
        <v>0</v>
      </c>
      <c r="BG532" s="143">
        <f>IF(U532="zákl. přenesená",P532,0)</f>
        <v>0</v>
      </c>
      <c r="BH532" s="143">
        <f>IF(U532="sníž. přenesená",P532,0)</f>
        <v>0</v>
      </c>
      <c r="BI532" s="143">
        <f>IF(U532="nulová",P532,0)</f>
        <v>0</v>
      </c>
      <c r="BJ532" s="20" t="s">
        <v>84</v>
      </c>
      <c r="BK532" s="143">
        <f>ROUND(V532*K532,2)</f>
        <v>0</v>
      </c>
      <c r="BL532" s="20" t="s">
        <v>370</v>
      </c>
      <c r="BM532" s="20" t="s">
        <v>750</v>
      </c>
    </row>
    <row r="533" spans="2:65" s="12" customFormat="1" ht="22.5" customHeight="1">
      <c r="B533" s="157"/>
      <c r="C533" s="204"/>
      <c r="D533" s="204"/>
      <c r="E533" s="158" t="s">
        <v>5</v>
      </c>
      <c r="F533" s="656" t="s">
        <v>743</v>
      </c>
      <c r="G533" s="657"/>
      <c r="H533" s="657"/>
      <c r="I533" s="657"/>
      <c r="J533" s="204"/>
      <c r="K533" s="158" t="s">
        <v>5</v>
      </c>
      <c r="L533" s="204"/>
      <c r="M533" s="204"/>
      <c r="N533" s="204"/>
      <c r="O533" s="204"/>
      <c r="P533" s="204"/>
      <c r="Q533" s="204"/>
      <c r="R533" s="159"/>
      <c r="T533" s="160"/>
      <c r="U533" s="204"/>
      <c r="V533" s="204"/>
      <c r="W533" s="204"/>
      <c r="X533" s="204"/>
      <c r="Y533" s="204"/>
      <c r="Z533" s="204"/>
      <c r="AA533" s="204"/>
      <c r="AB533" s="204"/>
      <c r="AC533" s="204"/>
      <c r="AD533" s="161"/>
      <c r="AT533" s="162" t="s">
        <v>162</v>
      </c>
      <c r="AU533" s="162" t="s">
        <v>95</v>
      </c>
      <c r="AV533" s="12" t="s">
        <v>84</v>
      </c>
      <c r="AW533" s="12" t="s">
        <v>7</v>
      </c>
      <c r="AX533" s="12" t="s">
        <v>79</v>
      </c>
      <c r="AY533" s="162" t="s">
        <v>153</v>
      </c>
    </row>
    <row r="534" spans="2:65" s="10" customFormat="1" ht="22.5" customHeight="1">
      <c r="B534" s="144"/>
      <c r="C534" s="201"/>
      <c r="D534" s="201"/>
      <c r="E534" s="145" t="s">
        <v>5</v>
      </c>
      <c r="F534" s="658" t="s">
        <v>751</v>
      </c>
      <c r="G534" s="659"/>
      <c r="H534" s="659"/>
      <c r="I534" s="659"/>
      <c r="J534" s="201"/>
      <c r="K534" s="146">
        <v>4.5999999999999999E-2</v>
      </c>
      <c r="L534" s="201"/>
      <c r="M534" s="201"/>
      <c r="N534" s="201"/>
      <c r="O534" s="201"/>
      <c r="P534" s="201"/>
      <c r="Q534" s="201"/>
      <c r="R534" s="147"/>
      <c r="T534" s="148"/>
      <c r="U534" s="201"/>
      <c r="V534" s="201"/>
      <c r="W534" s="201"/>
      <c r="X534" s="201"/>
      <c r="Y534" s="201"/>
      <c r="Z534" s="201"/>
      <c r="AA534" s="201"/>
      <c r="AB534" s="201"/>
      <c r="AC534" s="201"/>
      <c r="AD534" s="149"/>
      <c r="AT534" s="150" t="s">
        <v>162</v>
      </c>
      <c r="AU534" s="150" t="s">
        <v>95</v>
      </c>
      <c r="AV534" s="10" t="s">
        <v>95</v>
      </c>
      <c r="AW534" s="10" t="s">
        <v>7</v>
      </c>
      <c r="AX534" s="10" t="s">
        <v>79</v>
      </c>
      <c r="AY534" s="150" t="s">
        <v>153</v>
      </c>
    </row>
    <row r="535" spans="2:65" s="12" customFormat="1" ht="22.5" customHeight="1">
      <c r="B535" s="157"/>
      <c r="C535" s="204"/>
      <c r="D535" s="204"/>
      <c r="E535" s="158" t="s">
        <v>5</v>
      </c>
      <c r="F535" s="674" t="s">
        <v>745</v>
      </c>
      <c r="G535" s="675"/>
      <c r="H535" s="675"/>
      <c r="I535" s="675"/>
      <c r="J535" s="204"/>
      <c r="K535" s="158" t="s">
        <v>5</v>
      </c>
      <c r="L535" s="204"/>
      <c r="M535" s="204"/>
      <c r="N535" s="204"/>
      <c r="O535" s="204"/>
      <c r="P535" s="204"/>
      <c r="Q535" s="204"/>
      <c r="R535" s="159"/>
      <c r="T535" s="160"/>
      <c r="U535" s="204"/>
      <c r="V535" s="204"/>
      <c r="W535" s="204"/>
      <c r="X535" s="204"/>
      <c r="Y535" s="204"/>
      <c r="Z535" s="204"/>
      <c r="AA535" s="204"/>
      <c r="AB535" s="204"/>
      <c r="AC535" s="204"/>
      <c r="AD535" s="161"/>
      <c r="AT535" s="162" t="s">
        <v>162</v>
      </c>
      <c r="AU535" s="162" t="s">
        <v>95</v>
      </c>
      <c r="AV535" s="12" t="s">
        <v>84</v>
      </c>
      <c r="AW535" s="12" t="s">
        <v>7</v>
      </c>
      <c r="AX535" s="12" t="s">
        <v>79</v>
      </c>
      <c r="AY535" s="162" t="s">
        <v>153</v>
      </c>
    </row>
    <row r="536" spans="2:65" s="10" customFormat="1" ht="22.5" customHeight="1">
      <c r="B536" s="144"/>
      <c r="C536" s="201"/>
      <c r="D536" s="201"/>
      <c r="E536" s="145" t="s">
        <v>5</v>
      </c>
      <c r="F536" s="658" t="s">
        <v>752</v>
      </c>
      <c r="G536" s="659"/>
      <c r="H536" s="659"/>
      <c r="I536" s="659"/>
      <c r="J536" s="201"/>
      <c r="K536" s="146">
        <v>1.2E-2</v>
      </c>
      <c r="L536" s="201"/>
      <c r="M536" s="201"/>
      <c r="N536" s="201"/>
      <c r="O536" s="201"/>
      <c r="P536" s="201"/>
      <c r="Q536" s="201"/>
      <c r="R536" s="147"/>
      <c r="T536" s="148"/>
      <c r="U536" s="201"/>
      <c r="V536" s="201"/>
      <c r="W536" s="201"/>
      <c r="X536" s="201"/>
      <c r="Y536" s="201"/>
      <c r="Z536" s="201"/>
      <c r="AA536" s="201"/>
      <c r="AB536" s="201"/>
      <c r="AC536" s="201"/>
      <c r="AD536" s="149"/>
      <c r="AT536" s="150" t="s">
        <v>162</v>
      </c>
      <c r="AU536" s="150" t="s">
        <v>95</v>
      </c>
      <c r="AV536" s="10" t="s">
        <v>95</v>
      </c>
      <c r="AW536" s="10" t="s">
        <v>7</v>
      </c>
      <c r="AX536" s="10" t="s">
        <v>79</v>
      </c>
      <c r="AY536" s="150" t="s">
        <v>153</v>
      </c>
    </row>
    <row r="537" spans="2:65" s="12" customFormat="1" ht="22.5" customHeight="1">
      <c r="B537" s="157"/>
      <c r="C537" s="204"/>
      <c r="D537" s="204"/>
      <c r="E537" s="158" t="s">
        <v>5</v>
      </c>
      <c r="F537" s="674" t="s">
        <v>747</v>
      </c>
      <c r="G537" s="675"/>
      <c r="H537" s="675"/>
      <c r="I537" s="675"/>
      <c r="J537" s="204"/>
      <c r="K537" s="158" t="s">
        <v>5</v>
      </c>
      <c r="L537" s="204"/>
      <c r="M537" s="204"/>
      <c r="N537" s="204"/>
      <c r="O537" s="204"/>
      <c r="P537" s="204"/>
      <c r="Q537" s="204"/>
      <c r="R537" s="159"/>
      <c r="T537" s="160"/>
      <c r="U537" s="204"/>
      <c r="V537" s="204"/>
      <c r="W537" s="204"/>
      <c r="X537" s="204"/>
      <c r="Y537" s="204"/>
      <c r="Z537" s="204"/>
      <c r="AA537" s="204"/>
      <c r="AB537" s="204"/>
      <c r="AC537" s="204"/>
      <c r="AD537" s="161"/>
      <c r="AT537" s="162" t="s">
        <v>162</v>
      </c>
      <c r="AU537" s="162" t="s">
        <v>95</v>
      </c>
      <c r="AV537" s="12" t="s">
        <v>84</v>
      </c>
      <c r="AW537" s="12" t="s">
        <v>7</v>
      </c>
      <c r="AX537" s="12" t="s">
        <v>79</v>
      </c>
      <c r="AY537" s="162" t="s">
        <v>153</v>
      </c>
    </row>
    <row r="538" spans="2:65" s="10" customFormat="1" ht="22.5" customHeight="1">
      <c r="B538" s="144"/>
      <c r="C538" s="201"/>
      <c r="D538" s="201"/>
      <c r="E538" s="145" t="s">
        <v>5</v>
      </c>
      <c r="F538" s="658" t="s">
        <v>753</v>
      </c>
      <c r="G538" s="659"/>
      <c r="H538" s="659"/>
      <c r="I538" s="659"/>
      <c r="J538" s="201"/>
      <c r="K538" s="146">
        <v>6.0000000000000001E-3</v>
      </c>
      <c r="L538" s="201"/>
      <c r="M538" s="201"/>
      <c r="N538" s="201"/>
      <c r="O538" s="201"/>
      <c r="P538" s="201"/>
      <c r="Q538" s="201"/>
      <c r="R538" s="147"/>
      <c r="T538" s="148"/>
      <c r="U538" s="201"/>
      <c r="V538" s="201"/>
      <c r="W538" s="201"/>
      <c r="X538" s="201"/>
      <c r="Y538" s="201"/>
      <c r="Z538" s="201"/>
      <c r="AA538" s="201"/>
      <c r="AB538" s="201"/>
      <c r="AC538" s="201"/>
      <c r="AD538" s="149"/>
      <c r="AT538" s="150" t="s">
        <v>162</v>
      </c>
      <c r="AU538" s="150" t="s">
        <v>95</v>
      </c>
      <c r="AV538" s="10" t="s">
        <v>95</v>
      </c>
      <c r="AW538" s="10" t="s">
        <v>7</v>
      </c>
      <c r="AX538" s="10" t="s">
        <v>79</v>
      </c>
      <c r="AY538" s="150" t="s">
        <v>153</v>
      </c>
    </row>
    <row r="539" spans="2:65" s="11" customFormat="1" ht="22.5" customHeight="1">
      <c r="B539" s="151"/>
      <c r="C539" s="202"/>
      <c r="D539" s="202"/>
      <c r="E539" s="191" t="s">
        <v>5</v>
      </c>
      <c r="F539" s="660" t="s">
        <v>163</v>
      </c>
      <c r="G539" s="661"/>
      <c r="H539" s="661"/>
      <c r="I539" s="661"/>
      <c r="J539" s="202"/>
      <c r="K539" s="152">
        <v>6.4000000000000001E-2</v>
      </c>
      <c r="L539" s="202"/>
      <c r="M539" s="202"/>
      <c r="N539" s="202"/>
      <c r="O539" s="202"/>
      <c r="P539" s="202"/>
      <c r="Q539" s="202"/>
      <c r="R539" s="153"/>
      <c r="T539" s="154"/>
      <c r="U539" s="202"/>
      <c r="V539" s="202"/>
      <c r="W539" s="202"/>
      <c r="X539" s="202"/>
      <c r="Y539" s="202"/>
      <c r="Z539" s="202"/>
      <c r="AA539" s="202"/>
      <c r="AB539" s="202"/>
      <c r="AC539" s="202"/>
      <c r="AD539" s="155"/>
      <c r="AT539" s="156" t="s">
        <v>162</v>
      </c>
      <c r="AU539" s="156" t="s">
        <v>95</v>
      </c>
      <c r="AV539" s="11" t="s">
        <v>159</v>
      </c>
      <c r="AW539" s="11" t="s">
        <v>7</v>
      </c>
      <c r="AX539" s="11" t="s">
        <v>84</v>
      </c>
      <c r="AY539" s="156" t="s">
        <v>153</v>
      </c>
    </row>
    <row r="540" spans="2:65" s="1" customFormat="1" ht="31.5" customHeight="1">
      <c r="B540" s="134"/>
      <c r="C540" s="135" t="s">
        <v>754</v>
      </c>
      <c r="D540" s="135" t="s">
        <v>155</v>
      </c>
      <c r="E540" s="136" t="s">
        <v>755</v>
      </c>
      <c r="F540" s="654" t="s">
        <v>756</v>
      </c>
      <c r="G540" s="654"/>
      <c r="H540" s="654"/>
      <c r="I540" s="654"/>
      <c r="J540" s="137" t="s">
        <v>204</v>
      </c>
      <c r="K540" s="138">
        <v>213.50800000000001</v>
      </c>
      <c r="L540" s="203"/>
      <c r="M540" s="655"/>
      <c r="N540" s="655"/>
      <c r="O540" s="655"/>
      <c r="P540" s="655">
        <f>ROUND(V540*K540,2)</f>
        <v>0</v>
      </c>
      <c r="Q540" s="655"/>
      <c r="R540" s="139"/>
      <c r="T540" s="140" t="s">
        <v>5</v>
      </c>
      <c r="U540" s="42" t="s">
        <v>42</v>
      </c>
      <c r="V540" s="210">
        <f>L540+M540</f>
        <v>0</v>
      </c>
      <c r="W540" s="210">
        <f>ROUND(L540*K540,2)</f>
        <v>0</v>
      </c>
      <c r="X540" s="210">
        <f>ROUND(M540*K540,2)</f>
        <v>0</v>
      </c>
      <c r="Y540" s="141">
        <v>0.17899999999999999</v>
      </c>
      <c r="Z540" s="141">
        <f>Y540*K540</f>
        <v>38.217931999999998</v>
      </c>
      <c r="AA540" s="141">
        <v>8.8000000000000003E-4</v>
      </c>
      <c r="AB540" s="141">
        <f>AA540*K540</f>
        <v>0.18788704000000001</v>
      </c>
      <c r="AC540" s="141">
        <v>0</v>
      </c>
      <c r="AD540" s="142">
        <f>AC540*K540</f>
        <v>0</v>
      </c>
      <c r="AR540" s="20" t="s">
        <v>370</v>
      </c>
      <c r="AT540" s="20" t="s">
        <v>155</v>
      </c>
      <c r="AU540" s="20" t="s">
        <v>95</v>
      </c>
      <c r="AY540" s="20" t="s">
        <v>153</v>
      </c>
      <c r="BE540" s="143">
        <f>IF(U540="základní",P540,0)</f>
        <v>0</v>
      </c>
      <c r="BF540" s="143">
        <f>IF(U540="snížená",P540,0)</f>
        <v>0</v>
      </c>
      <c r="BG540" s="143">
        <f>IF(U540="zákl. přenesená",P540,0)</f>
        <v>0</v>
      </c>
      <c r="BH540" s="143">
        <f>IF(U540="sníž. přenesená",P540,0)</f>
        <v>0</v>
      </c>
      <c r="BI540" s="143">
        <f>IF(U540="nulová",P540,0)</f>
        <v>0</v>
      </c>
      <c r="BJ540" s="20" t="s">
        <v>84</v>
      </c>
      <c r="BK540" s="143">
        <f>ROUND(V540*K540,2)</f>
        <v>0</v>
      </c>
      <c r="BL540" s="20" t="s">
        <v>370</v>
      </c>
      <c r="BM540" s="20" t="s">
        <v>757</v>
      </c>
    </row>
    <row r="541" spans="2:65" s="12" customFormat="1" ht="22.5" customHeight="1">
      <c r="B541" s="157"/>
      <c r="C541" s="204"/>
      <c r="D541" s="204"/>
      <c r="E541" s="158" t="s">
        <v>5</v>
      </c>
      <c r="F541" s="656" t="s">
        <v>743</v>
      </c>
      <c r="G541" s="657"/>
      <c r="H541" s="657"/>
      <c r="I541" s="657"/>
      <c r="J541" s="204"/>
      <c r="K541" s="158" t="s">
        <v>5</v>
      </c>
      <c r="L541" s="204"/>
      <c r="M541" s="204"/>
      <c r="N541" s="204"/>
      <c r="O541" s="204"/>
      <c r="P541" s="204"/>
      <c r="Q541" s="204"/>
      <c r="R541" s="159"/>
      <c r="T541" s="160"/>
      <c r="U541" s="204"/>
      <c r="V541" s="204"/>
      <c r="W541" s="204"/>
      <c r="X541" s="204"/>
      <c r="Y541" s="204"/>
      <c r="Z541" s="204"/>
      <c r="AA541" s="204"/>
      <c r="AB541" s="204"/>
      <c r="AC541" s="204"/>
      <c r="AD541" s="161"/>
      <c r="AT541" s="162" t="s">
        <v>162</v>
      </c>
      <c r="AU541" s="162" t="s">
        <v>95</v>
      </c>
      <c r="AV541" s="12" t="s">
        <v>84</v>
      </c>
      <c r="AW541" s="12" t="s">
        <v>7</v>
      </c>
      <c r="AX541" s="12" t="s">
        <v>79</v>
      </c>
      <c r="AY541" s="162" t="s">
        <v>153</v>
      </c>
    </row>
    <row r="542" spans="2:65" s="10" customFormat="1" ht="22.5" customHeight="1">
      <c r="B542" s="144"/>
      <c r="C542" s="201"/>
      <c r="D542" s="201"/>
      <c r="E542" s="145" t="s">
        <v>5</v>
      </c>
      <c r="F542" s="658" t="s">
        <v>744</v>
      </c>
      <c r="G542" s="659"/>
      <c r="H542" s="659"/>
      <c r="I542" s="659"/>
      <c r="J542" s="201"/>
      <c r="K542" s="146">
        <v>153.34299999999999</v>
      </c>
      <c r="L542" s="201"/>
      <c r="M542" s="201"/>
      <c r="N542" s="201"/>
      <c r="O542" s="201"/>
      <c r="P542" s="201"/>
      <c r="Q542" s="201"/>
      <c r="R542" s="147"/>
      <c r="T542" s="148"/>
      <c r="U542" s="201"/>
      <c r="V542" s="201"/>
      <c r="W542" s="201"/>
      <c r="X542" s="201"/>
      <c r="Y542" s="201"/>
      <c r="Z542" s="201"/>
      <c r="AA542" s="201"/>
      <c r="AB542" s="201"/>
      <c r="AC542" s="201"/>
      <c r="AD542" s="149"/>
      <c r="AT542" s="150" t="s">
        <v>162</v>
      </c>
      <c r="AU542" s="150" t="s">
        <v>95</v>
      </c>
      <c r="AV542" s="10" t="s">
        <v>95</v>
      </c>
      <c r="AW542" s="10" t="s">
        <v>7</v>
      </c>
      <c r="AX542" s="10" t="s">
        <v>79</v>
      </c>
      <c r="AY542" s="150" t="s">
        <v>153</v>
      </c>
    </row>
    <row r="543" spans="2:65" s="12" customFormat="1" ht="22.5" customHeight="1">
      <c r="B543" s="157"/>
      <c r="C543" s="204"/>
      <c r="D543" s="204"/>
      <c r="E543" s="158" t="s">
        <v>5</v>
      </c>
      <c r="F543" s="674" t="s">
        <v>745</v>
      </c>
      <c r="G543" s="675"/>
      <c r="H543" s="675"/>
      <c r="I543" s="675"/>
      <c r="J543" s="204"/>
      <c r="K543" s="158" t="s">
        <v>5</v>
      </c>
      <c r="L543" s="204"/>
      <c r="M543" s="204"/>
      <c r="N543" s="204"/>
      <c r="O543" s="204"/>
      <c r="P543" s="204"/>
      <c r="Q543" s="204"/>
      <c r="R543" s="159"/>
      <c r="T543" s="160"/>
      <c r="U543" s="204"/>
      <c r="V543" s="204"/>
      <c r="W543" s="204"/>
      <c r="X543" s="204"/>
      <c r="Y543" s="204"/>
      <c r="Z543" s="204"/>
      <c r="AA543" s="204"/>
      <c r="AB543" s="204"/>
      <c r="AC543" s="204"/>
      <c r="AD543" s="161"/>
      <c r="AT543" s="162" t="s">
        <v>162</v>
      </c>
      <c r="AU543" s="162" t="s">
        <v>95</v>
      </c>
      <c r="AV543" s="12" t="s">
        <v>84</v>
      </c>
      <c r="AW543" s="12" t="s">
        <v>7</v>
      </c>
      <c r="AX543" s="12" t="s">
        <v>79</v>
      </c>
      <c r="AY543" s="162" t="s">
        <v>153</v>
      </c>
    </row>
    <row r="544" spans="2:65" s="10" customFormat="1" ht="22.5" customHeight="1">
      <c r="B544" s="144"/>
      <c r="C544" s="201"/>
      <c r="D544" s="201"/>
      <c r="E544" s="145" t="s">
        <v>5</v>
      </c>
      <c r="F544" s="658" t="s">
        <v>746</v>
      </c>
      <c r="G544" s="659"/>
      <c r="H544" s="659"/>
      <c r="I544" s="659"/>
      <c r="J544" s="201"/>
      <c r="K544" s="146">
        <v>40.365000000000002</v>
      </c>
      <c r="L544" s="201"/>
      <c r="M544" s="201"/>
      <c r="N544" s="201"/>
      <c r="O544" s="201"/>
      <c r="P544" s="201"/>
      <c r="Q544" s="201"/>
      <c r="R544" s="147"/>
      <c r="T544" s="148"/>
      <c r="U544" s="201"/>
      <c r="V544" s="201"/>
      <c r="W544" s="201"/>
      <c r="X544" s="201"/>
      <c r="Y544" s="201"/>
      <c r="Z544" s="201"/>
      <c r="AA544" s="201"/>
      <c r="AB544" s="201"/>
      <c r="AC544" s="201"/>
      <c r="AD544" s="149"/>
      <c r="AT544" s="150" t="s">
        <v>162</v>
      </c>
      <c r="AU544" s="150" t="s">
        <v>95</v>
      </c>
      <c r="AV544" s="10" t="s">
        <v>95</v>
      </c>
      <c r="AW544" s="10" t="s">
        <v>7</v>
      </c>
      <c r="AX544" s="10" t="s">
        <v>79</v>
      </c>
      <c r="AY544" s="150" t="s">
        <v>153</v>
      </c>
    </row>
    <row r="545" spans="2:65" s="12" customFormat="1" ht="22.5" customHeight="1">
      <c r="B545" s="157"/>
      <c r="C545" s="204"/>
      <c r="D545" s="204"/>
      <c r="E545" s="158" t="s">
        <v>5</v>
      </c>
      <c r="F545" s="674" t="s">
        <v>747</v>
      </c>
      <c r="G545" s="675"/>
      <c r="H545" s="675"/>
      <c r="I545" s="675"/>
      <c r="J545" s="204"/>
      <c r="K545" s="158" t="s">
        <v>5</v>
      </c>
      <c r="L545" s="204"/>
      <c r="M545" s="204"/>
      <c r="N545" s="204"/>
      <c r="O545" s="204"/>
      <c r="P545" s="204"/>
      <c r="Q545" s="204"/>
      <c r="R545" s="159"/>
      <c r="T545" s="160"/>
      <c r="U545" s="204"/>
      <c r="V545" s="204"/>
      <c r="W545" s="204"/>
      <c r="X545" s="204"/>
      <c r="Y545" s="204"/>
      <c r="Z545" s="204"/>
      <c r="AA545" s="204"/>
      <c r="AB545" s="204"/>
      <c r="AC545" s="204"/>
      <c r="AD545" s="161"/>
      <c r="AT545" s="162" t="s">
        <v>162</v>
      </c>
      <c r="AU545" s="162" t="s">
        <v>95</v>
      </c>
      <c r="AV545" s="12" t="s">
        <v>84</v>
      </c>
      <c r="AW545" s="12" t="s">
        <v>7</v>
      </c>
      <c r="AX545" s="12" t="s">
        <v>79</v>
      </c>
      <c r="AY545" s="162" t="s">
        <v>153</v>
      </c>
    </row>
    <row r="546" spans="2:65" s="10" customFormat="1" ht="22.5" customHeight="1">
      <c r="B546" s="144"/>
      <c r="C546" s="201"/>
      <c r="D546" s="201"/>
      <c r="E546" s="145" t="s">
        <v>5</v>
      </c>
      <c r="F546" s="658" t="s">
        <v>748</v>
      </c>
      <c r="G546" s="659"/>
      <c r="H546" s="659"/>
      <c r="I546" s="659"/>
      <c r="J546" s="201"/>
      <c r="K546" s="146">
        <v>19.8</v>
      </c>
      <c r="L546" s="201"/>
      <c r="M546" s="201"/>
      <c r="N546" s="201"/>
      <c r="O546" s="201"/>
      <c r="P546" s="201"/>
      <c r="Q546" s="201"/>
      <c r="R546" s="147"/>
      <c r="T546" s="148"/>
      <c r="U546" s="201"/>
      <c r="V546" s="201"/>
      <c r="W546" s="201"/>
      <c r="X546" s="201"/>
      <c r="Y546" s="201"/>
      <c r="Z546" s="201"/>
      <c r="AA546" s="201"/>
      <c r="AB546" s="201"/>
      <c r="AC546" s="201"/>
      <c r="AD546" s="149"/>
      <c r="AT546" s="150" t="s">
        <v>162</v>
      </c>
      <c r="AU546" s="150" t="s">
        <v>95</v>
      </c>
      <c r="AV546" s="10" t="s">
        <v>95</v>
      </c>
      <c r="AW546" s="10" t="s">
        <v>7</v>
      </c>
      <c r="AX546" s="10" t="s">
        <v>79</v>
      </c>
      <c r="AY546" s="150" t="s">
        <v>153</v>
      </c>
    </row>
    <row r="547" spans="2:65" s="11" customFormat="1" ht="22.5" customHeight="1">
      <c r="B547" s="151"/>
      <c r="C547" s="202"/>
      <c r="D547" s="202"/>
      <c r="E547" s="191" t="s">
        <v>5</v>
      </c>
      <c r="F547" s="660" t="s">
        <v>163</v>
      </c>
      <c r="G547" s="661"/>
      <c r="H547" s="661"/>
      <c r="I547" s="661"/>
      <c r="J547" s="202"/>
      <c r="K547" s="152">
        <v>213.50800000000001</v>
      </c>
      <c r="L547" s="202"/>
      <c r="M547" s="202"/>
      <c r="N547" s="202"/>
      <c r="O547" s="202"/>
      <c r="P547" s="202"/>
      <c r="Q547" s="202"/>
      <c r="R547" s="153"/>
      <c r="T547" s="154"/>
      <c r="U547" s="202"/>
      <c r="V547" s="202"/>
      <c r="W547" s="202"/>
      <c r="X547" s="202"/>
      <c r="Y547" s="202"/>
      <c r="Z547" s="202"/>
      <c r="AA547" s="202"/>
      <c r="AB547" s="202"/>
      <c r="AC547" s="202"/>
      <c r="AD547" s="155"/>
      <c r="AT547" s="156" t="s">
        <v>162</v>
      </c>
      <c r="AU547" s="156" t="s">
        <v>95</v>
      </c>
      <c r="AV547" s="11" t="s">
        <v>159</v>
      </c>
      <c r="AW547" s="11" t="s">
        <v>7</v>
      </c>
      <c r="AX547" s="11" t="s">
        <v>84</v>
      </c>
      <c r="AY547" s="156" t="s">
        <v>153</v>
      </c>
    </row>
    <row r="548" spans="2:65" s="1" customFormat="1" ht="22.5" customHeight="1">
      <c r="B548" s="134"/>
      <c r="C548" s="163" t="s">
        <v>758</v>
      </c>
      <c r="D548" s="163" t="s">
        <v>419</v>
      </c>
      <c r="E548" s="164" t="s">
        <v>759</v>
      </c>
      <c r="F548" s="696" t="s">
        <v>760</v>
      </c>
      <c r="G548" s="696"/>
      <c r="H548" s="696"/>
      <c r="I548" s="696"/>
      <c r="J548" s="165" t="s">
        <v>204</v>
      </c>
      <c r="K548" s="166">
        <v>245.535</v>
      </c>
      <c r="L548" s="167"/>
      <c r="M548" s="697"/>
      <c r="N548" s="697"/>
      <c r="O548" s="698"/>
      <c r="P548" s="655">
        <f>ROUND(V548*K548,2)</f>
        <v>0</v>
      </c>
      <c r="Q548" s="655"/>
      <c r="R548" s="139"/>
      <c r="T548" s="140" t="s">
        <v>5</v>
      </c>
      <c r="U548" s="42" t="s">
        <v>42</v>
      </c>
      <c r="V548" s="210">
        <f>L548+M548</f>
        <v>0</v>
      </c>
      <c r="W548" s="210">
        <f>ROUND(L548*K548,2)</f>
        <v>0</v>
      </c>
      <c r="X548" s="210">
        <f>ROUND(M548*K548,2)</f>
        <v>0</v>
      </c>
      <c r="Y548" s="141">
        <v>0</v>
      </c>
      <c r="Z548" s="141">
        <f>Y548*K548</f>
        <v>0</v>
      </c>
      <c r="AA548" s="141">
        <v>3.8800000000000002E-3</v>
      </c>
      <c r="AB548" s="141">
        <f>AA548*K548</f>
        <v>0.95267580000000007</v>
      </c>
      <c r="AC548" s="141">
        <v>0</v>
      </c>
      <c r="AD548" s="142">
        <f>AC548*K548</f>
        <v>0</v>
      </c>
      <c r="AR548" s="20" t="s">
        <v>348</v>
      </c>
      <c r="AT548" s="20" t="s">
        <v>419</v>
      </c>
      <c r="AU548" s="20" t="s">
        <v>95</v>
      </c>
      <c r="AY548" s="20" t="s">
        <v>153</v>
      </c>
      <c r="BE548" s="143">
        <f>IF(U548="základní",P548,0)</f>
        <v>0</v>
      </c>
      <c r="BF548" s="143">
        <f>IF(U548="snížená",P548,0)</f>
        <v>0</v>
      </c>
      <c r="BG548" s="143">
        <f>IF(U548="zákl. přenesená",P548,0)</f>
        <v>0</v>
      </c>
      <c r="BH548" s="143">
        <f>IF(U548="sníž. přenesená",P548,0)</f>
        <v>0</v>
      </c>
      <c r="BI548" s="143">
        <f>IF(U548="nulová",P548,0)</f>
        <v>0</v>
      </c>
      <c r="BJ548" s="20" t="s">
        <v>84</v>
      </c>
      <c r="BK548" s="143">
        <f>ROUND(V548*K548,2)</f>
        <v>0</v>
      </c>
      <c r="BL548" s="20" t="s">
        <v>370</v>
      </c>
      <c r="BM548" s="20" t="s">
        <v>761</v>
      </c>
    </row>
    <row r="549" spans="2:65" s="12" customFormat="1" ht="22.5" customHeight="1">
      <c r="B549" s="157"/>
      <c r="C549" s="204"/>
      <c r="D549" s="204"/>
      <c r="E549" s="158" t="s">
        <v>5</v>
      </c>
      <c r="F549" s="656" t="s">
        <v>743</v>
      </c>
      <c r="G549" s="657"/>
      <c r="H549" s="657"/>
      <c r="I549" s="657"/>
      <c r="J549" s="204"/>
      <c r="K549" s="158" t="s">
        <v>5</v>
      </c>
      <c r="L549" s="204"/>
      <c r="M549" s="204"/>
      <c r="N549" s="204"/>
      <c r="O549" s="204"/>
      <c r="P549" s="204"/>
      <c r="Q549" s="204"/>
      <c r="R549" s="159"/>
      <c r="T549" s="160"/>
      <c r="U549" s="204"/>
      <c r="V549" s="204"/>
      <c r="W549" s="204"/>
      <c r="X549" s="204"/>
      <c r="Y549" s="204"/>
      <c r="Z549" s="204"/>
      <c r="AA549" s="204"/>
      <c r="AB549" s="204"/>
      <c r="AC549" s="204"/>
      <c r="AD549" s="161"/>
      <c r="AT549" s="162" t="s">
        <v>162</v>
      </c>
      <c r="AU549" s="162" t="s">
        <v>95</v>
      </c>
      <c r="AV549" s="12" t="s">
        <v>84</v>
      </c>
      <c r="AW549" s="12" t="s">
        <v>7</v>
      </c>
      <c r="AX549" s="12" t="s">
        <v>79</v>
      </c>
      <c r="AY549" s="162" t="s">
        <v>153</v>
      </c>
    </row>
    <row r="550" spans="2:65" s="10" customFormat="1" ht="22.5" customHeight="1">
      <c r="B550" s="144"/>
      <c r="C550" s="201"/>
      <c r="D550" s="201"/>
      <c r="E550" s="145" t="s">
        <v>5</v>
      </c>
      <c r="F550" s="658" t="s">
        <v>762</v>
      </c>
      <c r="G550" s="659"/>
      <c r="H550" s="659"/>
      <c r="I550" s="659"/>
      <c r="J550" s="201"/>
      <c r="K550" s="146">
        <v>176.345</v>
      </c>
      <c r="L550" s="201"/>
      <c r="M550" s="201"/>
      <c r="N550" s="201"/>
      <c r="O550" s="201"/>
      <c r="P550" s="201"/>
      <c r="Q550" s="201"/>
      <c r="R550" s="147"/>
      <c r="T550" s="148"/>
      <c r="U550" s="201"/>
      <c r="V550" s="201"/>
      <c r="W550" s="201"/>
      <c r="X550" s="201"/>
      <c r="Y550" s="201"/>
      <c r="Z550" s="201"/>
      <c r="AA550" s="201"/>
      <c r="AB550" s="201"/>
      <c r="AC550" s="201"/>
      <c r="AD550" s="149"/>
      <c r="AT550" s="150" t="s">
        <v>162</v>
      </c>
      <c r="AU550" s="150" t="s">
        <v>95</v>
      </c>
      <c r="AV550" s="10" t="s">
        <v>95</v>
      </c>
      <c r="AW550" s="10" t="s">
        <v>7</v>
      </c>
      <c r="AX550" s="10" t="s">
        <v>79</v>
      </c>
      <c r="AY550" s="150" t="s">
        <v>153</v>
      </c>
    </row>
    <row r="551" spans="2:65" s="12" customFormat="1" ht="22.5" customHeight="1">
      <c r="B551" s="157"/>
      <c r="C551" s="204"/>
      <c r="D551" s="204"/>
      <c r="E551" s="158" t="s">
        <v>5</v>
      </c>
      <c r="F551" s="674" t="s">
        <v>745</v>
      </c>
      <c r="G551" s="675"/>
      <c r="H551" s="675"/>
      <c r="I551" s="675"/>
      <c r="J551" s="204"/>
      <c r="K551" s="158" t="s">
        <v>5</v>
      </c>
      <c r="L551" s="204"/>
      <c r="M551" s="204"/>
      <c r="N551" s="204"/>
      <c r="O551" s="204"/>
      <c r="P551" s="204"/>
      <c r="Q551" s="204"/>
      <c r="R551" s="159"/>
      <c r="T551" s="160"/>
      <c r="U551" s="204"/>
      <c r="V551" s="204"/>
      <c r="W551" s="204"/>
      <c r="X551" s="204"/>
      <c r="Y551" s="204"/>
      <c r="Z551" s="204"/>
      <c r="AA551" s="204"/>
      <c r="AB551" s="204"/>
      <c r="AC551" s="204"/>
      <c r="AD551" s="161"/>
      <c r="AT551" s="162" t="s">
        <v>162</v>
      </c>
      <c r="AU551" s="162" t="s">
        <v>95</v>
      </c>
      <c r="AV551" s="12" t="s">
        <v>84</v>
      </c>
      <c r="AW551" s="12" t="s">
        <v>7</v>
      </c>
      <c r="AX551" s="12" t="s">
        <v>79</v>
      </c>
      <c r="AY551" s="162" t="s">
        <v>153</v>
      </c>
    </row>
    <row r="552" spans="2:65" s="10" customFormat="1" ht="22.5" customHeight="1">
      <c r="B552" s="144"/>
      <c r="C552" s="201"/>
      <c r="D552" s="201"/>
      <c r="E552" s="145" t="s">
        <v>5</v>
      </c>
      <c r="F552" s="658" t="s">
        <v>763</v>
      </c>
      <c r="G552" s="659"/>
      <c r="H552" s="659"/>
      <c r="I552" s="659"/>
      <c r="J552" s="201"/>
      <c r="K552" s="146">
        <v>46.42</v>
      </c>
      <c r="L552" s="201"/>
      <c r="M552" s="201"/>
      <c r="N552" s="201"/>
      <c r="O552" s="201"/>
      <c r="P552" s="201"/>
      <c r="Q552" s="201"/>
      <c r="R552" s="147"/>
      <c r="T552" s="148"/>
      <c r="U552" s="201"/>
      <c r="V552" s="201"/>
      <c r="W552" s="201"/>
      <c r="X552" s="201"/>
      <c r="Y552" s="201"/>
      <c r="Z552" s="201"/>
      <c r="AA552" s="201"/>
      <c r="AB552" s="201"/>
      <c r="AC552" s="201"/>
      <c r="AD552" s="149"/>
      <c r="AT552" s="150" t="s">
        <v>162</v>
      </c>
      <c r="AU552" s="150" t="s">
        <v>95</v>
      </c>
      <c r="AV552" s="10" t="s">
        <v>95</v>
      </c>
      <c r="AW552" s="10" t="s">
        <v>7</v>
      </c>
      <c r="AX552" s="10" t="s">
        <v>79</v>
      </c>
      <c r="AY552" s="150" t="s">
        <v>153</v>
      </c>
    </row>
    <row r="553" spans="2:65" s="12" customFormat="1" ht="22.5" customHeight="1">
      <c r="B553" s="157"/>
      <c r="C553" s="204"/>
      <c r="D553" s="204"/>
      <c r="E553" s="158" t="s">
        <v>5</v>
      </c>
      <c r="F553" s="674" t="s">
        <v>747</v>
      </c>
      <c r="G553" s="675"/>
      <c r="H553" s="675"/>
      <c r="I553" s="675"/>
      <c r="J553" s="204"/>
      <c r="K553" s="158" t="s">
        <v>5</v>
      </c>
      <c r="L553" s="204"/>
      <c r="M553" s="204"/>
      <c r="N553" s="204"/>
      <c r="O553" s="204"/>
      <c r="P553" s="204"/>
      <c r="Q553" s="204"/>
      <c r="R553" s="159"/>
      <c r="T553" s="160"/>
      <c r="U553" s="204"/>
      <c r="V553" s="204"/>
      <c r="W553" s="204"/>
      <c r="X553" s="204"/>
      <c r="Y553" s="204"/>
      <c r="Z553" s="204"/>
      <c r="AA553" s="204"/>
      <c r="AB553" s="204"/>
      <c r="AC553" s="204"/>
      <c r="AD553" s="161"/>
      <c r="AT553" s="162" t="s">
        <v>162</v>
      </c>
      <c r="AU553" s="162" t="s">
        <v>95</v>
      </c>
      <c r="AV553" s="12" t="s">
        <v>84</v>
      </c>
      <c r="AW553" s="12" t="s">
        <v>7</v>
      </c>
      <c r="AX553" s="12" t="s">
        <v>79</v>
      </c>
      <c r="AY553" s="162" t="s">
        <v>153</v>
      </c>
    </row>
    <row r="554" spans="2:65" s="10" customFormat="1" ht="22.5" customHeight="1">
      <c r="B554" s="144"/>
      <c r="C554" s="201"/>
      <c r="D554" s="201"/>
      <c r="E554" s="145" t="s">
        <v>5</v>
      </c>
      <c r="F554" s="658" t="s">
        <v>764</v>
      </c>
      <c r="G554" s="659"/>
      <c r="H554" s="659"/>
      <c r="I554" s="659"/>
      <c r="J554" s="201"/>
      <c r="K554" s="146">
        <v>22.77</v>
      </c>
      <c r="L554" s="201"/>
      <c r="M554" s="201"/>
      <c r="N554" s="201"/>
      <c r="O554" s="201"/>
      <c r="P554" s="201"/>
      <c r="Q554" s="201"/>
      <c r="R554" s="147"/>
      <c r="T554" s="148"/>
      <c r="U554" s="201"/>
      <c r="V554" s="201"/>
      <c r="W554" s="201"/>
      <c r="X554" s="201"/>
      <c r="Y554" s="201"/>
      <c r="Z554" s="201"/>
      <c r="AA554" s="201"/>
      <c r="AB554" s="201"/>
      <c r="AC554" s="201"/>
      <c r="AD554" s="149"/>
      <c r="AT554" s="150" t="s">
        <v>162</v>
      </c>
      <c r="AU554" s="150" t="s">
        <v>95</v>
      </c>
      <c r="AV554" s="10" t="s">
        <v>95</v>
      </c>
      <c r="AW554" s="10" t="s">
        <v>7</v>
      </c>
      <c r="AX554" s="10" t="s">
        <v>79</v>
      </c>
      <c r="AY554" s="150" t="s">
        <v>153</v>
      </c>
    </row>
    <row r="555" spans="2:65" s="11" customFormat="1" ht="22.5" customHeight="1">
      <c r="B555" s="151"/>
      <c r="C555" s="202"/>
      <c r="D555" s="202"/>
      <c r="E555" s="191" t="s">
        <v>5</v>
      </c>
      <c r="F555" s="660" t="s">
        <v>163</v>
      </c>
      <c r="G555" s="661"/>
      <c r="H555" s="661"/>
      <c r="I555" s="661"/>
      <c r="J555" s="202"/>
      <c r="K555" s="152">
        <v>245.535</v>
      </c>
      <c r="L555" s="202"/>
      <c r="M555" s="202"/>
      <c r="N555" s="202"/>
      <c r="O555" s="202"/>
      <c r="P555" s="202"/>
      <c r="Q555" s="202"/>
      <c r="R555" s="153"/>
      <c r="T555" s="154"/>
      <c r="U555" s="202"/>
      <c r="V555" s="202"/>
      <c r="W555" s="202"/>
      <c r="X555" s="202"/>
      <c r="Y555" s="202"/>
      <c r="Z555" s="202"/>
      <c r="AA555" s="202"/>
      <c r="AB555" s="202"/>
      <c r="AC555" s="202"/>
      <c r="AD555" s="155"/>
      <c r="AT555" s="156" t="s">
        <v>162</v>
      </c>
      <c r="AU555" s="156" t="s">
        <v>95</v>
      </c>
      <c r="AV555" s="11" t="s">
        <v>159</v>
      </c>
      <c r="AW555" s="11" t="s">
        <v>7</v>
      </c>
      <c r="AX555" s="11" t="s">
        <v>84</v>
      </c>
      <c r="AY555" s="156" t="s">
        <v>153</v>
      </c>
    </row>
    <row r="556" spans="2:65" s="1" customFormat="1" ht="31.5" customHeight="1">
      <c r="B556" s="134"/>
      <c r="C556" s="135" t="s">
        <v>765</v>
      </c>
      <c r="D556" s="135" t="s">
        <v>155</v>
      </c>
      <c r="E556" s="136" t="s">
        <v>755</v>
      </c>
      <c r="F556" s="654" t="s">
        <v>756</v>
      </c>
      <c r="G556" s="654"/>
      <c r="H556" s="654"/>
      <c r="I556" s="654"/>
      <c r="J556" s="137" t="s">
        <v>204</v>
      </c>
      <c r="K556" s="138">
        <v>45.898000000000003</v>
      </c>
      <c r="L556" s="203"/>
      <c r="M556" s="655"/>
      <c r="N556" s="655"/>
      <c r="O556" s="655"/>
      <c r="P556" s="655">
        <f>ROUND(V556*K556,2)</f>
        <v>0</v>
      </c>
      <c r="Q556" s="655"/>
      <c r="R556" s="139"/>
      <c r="T556" s="140" t="s">
        <v>5</v>
      </c>
      <c r="U556" s="42" t="s">
        <v>42</v>
      </c>
      <c r="V556" s="210">
        <f>L556+M556</f>
        <v>0</v>
      </c>
      <c r="W556" s="210">
        <f>ROUND(L556*K556,2)</f>
        <v>0</v>
      </c>
      <c r="X556" s="210">
        <f>ROUND(M556*K556,2)</f>
        <v>0</v>
      </c>
      <c r="Y556" s="141">
        <v>0.17899999999999999</v>
      </c>
      <c r="Z556" s="141">
        <f>Y556*K556</f>
        <v>8.2157420000000005</v>
      </c>
      <c r="AA556" s="141">
        <v>8.8000000000000003E-4</v>
      </c>
      <c r="AB556" s="141">
        <f>AA556*K556</f>
        <v>4.0390240000000001E-2</v>
      </c>
      <c r="AC556" s="141">
        <v>0</v>
      </c>
      <c r="AD556" s="142">
        <f>AC556*K556</f>
        <v>0</v>
      </c>
      <c r="AR556" s="20" t="s">
        <v>370</v>
      </c>
      <c r="AT556" s="20" t="s">
        <v>155</v>
      </c>
      <c r="AU556" s="20" t="s">
        <v>95</v>
      </c>
      <c r="AY556" s="20" t="s">
        <v>153</v>
      </c>
      <c r="BE556" s="143">
        <f>IF(U556="základní",P556,0)</f>
        <v>0</v>
      </c>
      <c r="BF556" s="143">
        <f>IF(U556="snížená",P556,0)</f>
        <v>0</v>
      </c>
      <c r="BG556" s="143">
        <f>IF(U556="zákl. přenesená",P556,0)</f>
        <v>0</v>
      </c>
      <c r="BH556" s="143">
        <f>IF(U556="sníž. přenesená",P556,0)</f>
        <v>0</v>
      </c>
      <c r="BI556" s="143">
        <f>IF(U556="nulová",P556,0)</f>
        <v>0</v>
      </c>
      <c r="BJ556" s="20" t="s">
        <v>84</v>
      </c>
      <c r="BK556" s="143">
        <f>ROUND(V556*K556,2)</f>
        <v>0</v>
      </c>
      <c r="BL556" s="20" t="s">
        <v>370</v>
      </c>
      <c r="BM556" s="20" t="s">
        <v>766</v>
      </c>
    </row>
    <row r="557" spans="2:65" s="12" customFormat="1" ht="22.5" customHeight="1">
      <c r="B557" s="157"/>
      <c r="C557" s="204"/>
      <c r="D557" s="204"/>
      <c r="E557" s="158" t="s">
        <v>5</v>
      </c>
      <c r="F557" s="656" t="s">
        <v>767</v>
      </c>
      <c r="G557" s="657"/>
      <c r="H557" s="657"/>
      <c r="I557" s="657"/>
      <c r="J557" s="204"/>
      <c r="K557" s="158" t="s">
        <v>5</v>
      </c>
      <c r="L557" s="204"/>
      <c r="M557" s="204"/>
      <c r="N557" s="204"/>
      <c r="O557" s="204"/>
      <c r="P557" s="204"/>
      <c r="Q557" s="204"/>
      <c r="R557" s="159"/>
      <c r="T557" s="160"/>
      <c r="U557" s="204"/>
      <c r="V557" s="204"/>
      <c r="W557" s="204"/>
      <c r="X557" s="204"/>
      <c r="Y557" s="204"/>
      <c r="Z557" s="204"/>
      <c r="AA557" s="204"/>
      <c r="AB557" s="204"/>
      <c r="AC557" s="204"/>
      <c r="AD557" s="161"/>
      <c r="AT557" s="162" t="s">
        <v>162</v>
      </c>
      <c r="AU557" s="162" t="s">
        <v>95</v>
      </c>
      <c r="AV557" s="12" t="s">
        <v>84</v>
      </c>
      <c r="AW557" s="12" t="s">
        <v>7</v>
      </c>
      <c r="AX557" s="12" t="s">
        <v>79</v>
      </c>
      <c r="AY557" s="162" t="s">
        <v>153</v>
      </c>
    </row>
    <row r="558" spans="2:65" s="10" customFormat="1" ht="22.5" customHeight="1">
      <c r="B558" s="144"/>
      <c r="C558" s="201"/>
      <c r="D558" s="201"/>
      <c r="E558" s="145" t="s">
        <v>5</v>
      </c>
      <c r="F558" s="658" t="s">
        <v>768</v>
      </c>
      <c r="G558" s="659"/>
      <c r="H558" s="659"/>
      <c r="I558" s="659"/>
      <c r="J558" s="201"/>
      <c r="K558" s="146">
        <v>45.898000000000003</v>
      </c>
      <c r="L558" s="201"/>
      <c r="M558" s="201"/>
      <c r="N558" s="201"/>
      <c r="O558" s="201"/>
      <c r="P558" s="201"/>
      <c r="Q558" s="201"/>
      <c r="R558" s="147"/>
      <c r="T558" s="148"/>
      <c r="U558" s="201"/>
      <c r="V558" s="201"/>
      <c r="W558" s="201"/>
      <c r="X558" s="201"/>
      <c r="Y558" s="201"/>
      <c r="Z558" s="201"/>
      <c r="AA558" s="201"/>
      <c r="AB558" s="201"/>
      <c r="AC558" s="201"/>
      <c r="AD558" s="149"/>
      <c r="AT558" s="150" t="s">
        <v>162</v>
      </c>
      <c r="AU558" s="150" t="s">
        <v>95</v>
      </c>
      <c r="AV558" s="10" t="s">
        <v>95</v>
      </c>
      <c r="AW558" s="10" t="s">
        <v>7</v>
      </c>
      <c r="AX558" s="10" t="s">
        <v>79</v>
      </c>
      <c r="AY558" s="150" t="s">
        <v>153</v>
      </c>
    </row>
    <row r="559" spans="2:65" s="11" customFormat="1" ht="22.5" customHeight="1">
      <c r="B559" s="151"/>
      <c r="C559" s="202"/>
      <c r="D559" s="202"/>
      <c r="E559" s="191" t="s">
        <v>5</v>
      </c>
      <c r="F559" s="660" t="s">
        <v>163</v>
      </c>
      <c r="G559" s="661"/>
      <c r="H559" s="661"/>
      <c r="I559" s="661"/>
      <c r="J559" s="202"/>
      <c r="K559" s="152">
        <v>45.898000000000003</v>
      </c>
      <c r="L559" s="202"/>
      <c r="M559" s="202"/>
      <c r="N559" s="202"/>
      <c r="O559" s="202"/>
      <c r="P559" s="202"/>
      <c r="Q559" s="202"/>
      <c r="R559" s="153"/>
      <c r="T559" s="154"/>
      <c r="U559" s="202"/>
      <c r="V559" s="202"/>
      <c r="W559" s="202"/>
      <c r="X559" s="202"/>
      <c r="Y559" s="202"/>
      <c r="Z559" s="202"/>
      <c r="AA559" s="202"/>
      <c r="AB559" s="202"/>
      <c r="AC559" s="202"/>
      <c r="AD559" s="155"/>
      <c r="AT559" s="156" t="s">
        <v>162</v>
      </c>
      <c r="AU559" s="156" t="s">
        <v>95</v>
      </c>
      <c r="AV559" s="11" t="s">
        <v>159</v>
      </c>
      <c r="AW559" s="11" t="s">
        <v>7</v>
      </c>
      <c r="AX559" s="11" t="s">
        <v>84</v>
      </c>
      <c r="AY559" s="156" t="s">
        <v>153</v>
      </c>
    </row>
    <row r="560" spans="2:65" s="1" customFormat="1" ht="31.5" customHeight="1">
      <c r="B560" s="134"/>
      <c r="C560" s="163" t="s">
        <v>769</v>
      </c>
      <c r="D560" s="163" t="s">
        <v>419</v>
      </c>
      <c r="E560" s="164" t="s">
        <v>770</v>
      </c>
      <c r="F560" s="696" t="s">
        <v>771</v>
      </c>
      <c r="G560" s="696"/>
      <c r="H560" s="696"/>
      <c r="I560" s="696"/>
      <c r="J560" s="165" t="s">
        <v>204</v>
      </c>
      <c r="K560" s="166">
        <v>52.783000000000001</v>
      </c>
      <c r="L560" s="167"/>
      <c r="M560" s="697"/>
      <c r="N560" s="697"/>
      <c r="O560" s="698"/>
      <c r="P560" s="655">
        <f>ROUND(V560*K560,2)</f>
        <v>0</v>
      </c>
      <c r="Q560" s="655"/>
      <c r="R560" s="139"/>
      <c r="T560" s="140" t="s">
        <v>5</v>
      </c>
      <c r="U560" s="42" t="s">
        <v>42</v>
      </c>
      <c r="V560" s="210">
        <f>L560+M560</f>
        <v>0</v>
      </c>
      <c r="W560" s="210">
        <f>ROUND(L560*K560,2)</f>
        <v>0</v>
      </c>
      <c r="X560" s="210">
        <f>ROUND(M560*K560,2)</f>
        <v>0</v>
      </c>
      <c r="Y560" s="141">
        <v>0</v>
      </c>
      <c r="Z560" s="141">
        <f>Y560*K560</f>
        <v>0</v>
      </c>
      <c r="AA560" s="141">
        <v>3.8800000000000002E-3</v>
      </c>
      <c r="AB560" s="141">
        <f>AA560*K560</f>
        <v>0.20479804000000001</v>
      </c>
      <c r="AC560" s="141">
        <v>0</v>
      </c>
      <c r="AD560" s="142">
        <f>AC560*K560</f>
        <v>0</v>
      </c>
      <c r="AR560" s="20" t="s">
        <v>348</v>
      </c>
      <c r="AT560" s="20" t="s">
        <v>419</v>
      </c>
      <c r="AU560" s="20" t="s">
        <v>95</v>
      </c>
      <c r="AY560" s="20" t="s">
        <v>153</v>
      </c>
      <c r="BE560" s="143">
        <f>IF(U560="základní",P560,0)</f>
        <v>0</v>
      </c>
      <c r="BF560" s="143">
        <f>IF(U560="snížená",P560,0)</f>
        <v>0</v>
      </c>
      <c r="BG560" s="143">
        <f>IF(U560="zákl. přenesená",P560,0)</f>
        <v>0</v>
      </c>
      <c r="BH560" s="143">
        <f>IF(U560="sníž. přenesená",P560,0)</f>
        <v>0</v>
      </c>
      <c r="BI560" s="143">
        <f>IF(U560="nulová",P560,0)</f>
        <v>0</v>
      </c>
      <c r="BJ560" s="20" t="s">
        <v>84</v>
      </c>
      <c r="BK560" s="143">
        <f>ROUND(V560*K560,2)</f>
        <v>0</v>
      </c>
      <c r="BL560" s="20" t="s">
        <v>370</v>
      </c>
      <c r="BM560" s="20" t="s">
        <v>772</v>
      </c>
    </row>
    <row r="561" spans="2:65" s="12" customFormat="1" ht="22.5" customHeight="1">
      <c r="B561" s="157"/>
      <c r="C561" s="204"/>
      <c r="D561" s="204"/>
      <c r="E561" s="158" t="s">
        <v>5</v>
      </c>
      <c r="F561" s="656" t="s">
        <v>767</v>
      </c>
      <c r="G561" s="657"/>
      <c r="H561" s="657"/>
      <c r="I561" s="657"/>
      <c r="J561" s="204"/>
      <c r="K561" s="158" t="s">
        <v>5</v>
      </c>
      <c r="L561" s="204"/>
      <c r="M561" s="204"/>
      <c r="N561" s="204"/>
      <c r="O561" s="204"/>
      <c r="P561" s="204"/>
      <c r="Q561" s="204"/>
      <c r="R561" s="159"/>
      <c r="T561" s="160"/>
      <c r="U561" s="204"/>
      <c r="V561" s="204"/>
      <c r="W561" s="204"/>
      <c r="X561" s="204"/>
      <c r="Y561" s="204"/>
      <c r="Z561" s="204"/>
      <c r="AA561" s="204"/>
      <c r="AB561" s="204"/>
      <c r="AC561" s="204"/>
      <c r="AD561" s="161"/>
      <c r="AT561" s="162" t="s">
        <v>162</v>
      </c>
      <c r="AU561" s="162" t="s">
        <v>95</v>
      </c>
      <c r="AV561" s="12" t="s">
        <v>84</v>
      </c>
      <c r="AW561" s="12" t="s">
        <v>7</v>
      </c>
      <c r="AX561" s="12" t="s">
        <v>79</v>
      </c>
      <c r="AY561" s="162" t="s">
        <v>153</v>
      </c>
    </row>
    <row r="562" spans="2:65" s="10" customFormat="1" ht="22.5" customHeight="1">
      <c r="B562" s="144"/>
      <c r="C562" s="201"/>
      <c r="D562" s="201"/>
      <c r="E562" s="145" t="s">
        <v>5</v>
      </c>
      <c r="F562" s="658" t="s">
        <v>773</v>
      </c>
      <c r="G562" s="659"/>
      <c r="H562" s="659"/>
      <c r="I562" s="659"/>
      <c r="J562" s="201"/>
      <c r="K562" s="146">
        <v>52.783000000000001</v>
      </c>
      <c r="L562" s="201"/>
      <c r="M562" s="201"/>
      <c r="N562" s="201"/>
      <c r="O562" s="201"/>
      <c r="P562" s="201"/>
      <c r="Q562" s="201"/>
      <c r="R562" s="147"/>
      <c r="T562" s="148"/>
      <c r="U562" s="201"/>
      <c r="V562" s="201"/>
      <c r="W562" s="201"/>
      <c r="X562" s="201"/>
      <c r="Y562" s="201"/>
      <c r="Z562" s="201"/>
      <c r="AA562" s="201"/>
      <c r="AB562" s="201"/>
      <c r="AC562" s="201"/>
      <c r="AD562" s="149"/>
      <c r="AT562" s="150" t="s">
        <v>162</v>
      </c>
      <c r="AU562" s="150" t="s">
        <v>95</v>
      </c>
      <c r="AV562" s="10" t="s">
        <v>95</v>
      </c>
      <c r="AW562" s="10" t="s">
        <v>7</v>
      </c>
      <c r="AX562" s="10" t="s">
        <v>79</v>
      </c>
      <c r="AY562" s="150" t="s">
        <v>153</v>
      </c>
    </row>
    <row r="563" spans="2:65" s="11" customFormat="1" ht="22.5" customHeight="1">
      <c r="B563" s="151"/>
      <c r="C563" s="202"/>
      <c r="D563" s="202"/>
      <c r="E563" s="191" t="s">
        <v>5</v>
      </c>
      <c r="F563" s="660" t="s">
        <v>163</v>
      </c>
      <c r="G563" s="661"/>
      <c r="H563" s="661"/>
      <c r="I563" s="661"/>
      <c r="J563" s="202"/>
      <c r="K563" s="152">
        <v>52.783000000000001</v>
      </c>
      <c r="L563" s="202"/>
      <c r="M563" s="202"/>
      <c r="N563" s="202"/>
      <c r="O563" s="202"/>
      <c r="P563" s="202"/>
      <c r="Q563" s="202"/>
      <c r="R563" s="153"/>
      <c r="T563" s="154"/>
      <c r="U563" s="202"/>
      <c r="V563" s="202"/>
      <c r="W563" s="202"/>
      <c r="X563" s="202"/>
      <c r="Y563" s="202"/>
      <c r="Z563" s="202"/>
      <c r="AA563" s="202"/>
      <c r="AB563" s="202"/>
      <c r="AC563" s="202"/>
      <c r="AD563" s="155"/>
      <c r="AT563" s="156" t="s">
        <v>162</v>
      </c>
      <c r="AU563" s="156" t="s">
        <v>95</v>
      </c>
      <c r="AV563" s="11" t="s">
        <v>159</v>
      </c>
      <c r="AW563" s="11" t="s">
        <v>7</v>
      </c>
      <c r="AX563" s="11" t="s">
        <v>84</v>
      </c>
      <c r="AY563" s="156" t="s">
        <v>153</v>
      </c>
    </row>
    <row r="564" spans="2:65" s="1" customFormat="1" ht="31.5" customHeight="1">
      <c r="B564" s="134"/>
      <c r="C564" s="135" t="s">
        <v>774</v>
      </c>
      <c r="D564" s="135" t="s">
        <v>155</v>
      </c>
      <c r="E564" s="136" t="s">
        <v>775</v>
      </c>
      <c r="F564" s="654" t="s">
        <v>776</v>
      </c>
      <c r="G564" s="654"/>
      <c r="H564" s="654"/>
      <c r="I564" s="654"/>
      <c r="J564" s="137" t="s">
        <v>204</v>
      </c>
      <c r="K564" s="138">
        <v>195.19300000000001</v>
      </c>
      <c r="L564" s="203"/>
      <c r="M564" s="655"/>
      <c r="N564" s="655"/>
      <c r="O564" s="655"/>
      <c r="P564" s="655">
        <f>ROUND(V564*K564,2)</f>
        <v>0</v>
      </c>
      <c r="Q564" s="655"/>
      <c r="R564" s="139"/>
      <c r="T564" s="140" t="s">
        <v>5</v>
      </c>
      <c r="U564" s="42" t="s">
        <v>42</v>
      </c>
      <c r="V564" s="210">
        <f>L564+M564</f>
        <v>0</v>
      </c>
      <c r="W564" s="210">
        <f>ROUND(L564*K564,2)</f>
        <v>0</v>
      </c>
      <c r="X564" s="210">
        <f>ROUND(M564*K564,2)</f>
        <v>0</v>
      </c>
      <c r="Y564" s="141">
        <v>0.317</v>
      </c>
      <c r="Z564" s="141">
        <f>Y564*K564</f>
        <v>61.876181000000003</v>
      </c>
      <c r="AA564" s="141">
        <v>3.0000000000000001E-5</v>
      </c>
      <c r="AB564" s="141">
        <f>AA564*K564</f>
        <v>5.8557900000000005E-3</v>
      </c>
      <c r="AC564" s="141">
        <v>0</v>
      </c>
      <c r="AD564" s="142">
        <f>AC564*K564</f>
        <v>0</v>
      </c>
      <c r="AR564" s="20" t="s">
        <v>370</v>
      </c>
      <c r="AT564" s="20" t="s">
        <v>155</v>
      </c>
      <c r="AU564" s="20" t="s">
        <v>95</v>
      </c>
      <c r="AY564" s="20" t="s">
        <v>153</v>
      </c>
      <c r="BE564" s="143">
        <f>IF(U564="základní",P564,0)</f>
        <v>0</v>
      </c>
      <c r="BF564" s="143">
        <f>IF(U564="snížená",P564,0)</f>
        <v>0</v>
      </c>
      <c r="BG564" s="143">
        <f>IF(U564="zákl. přenesená",P564,0)</f>
        <v>0</v>
      </c>
      <c r="BH564" s="143">
        <f>IF(U564="sníž. přenesená",P564,0)</f>
        <v>0</v>
      </c>
      <c r="BI564" s="143">
        <f>IF(U564="nulová",P564,0)</f>
        <v>0</v>
      </c>
      <c r="BJ564" s="20" t="s">
        <v>84</v>
      </c>
      <c r="BK564" s="143">
        <f>ROUND(V564*K564,2)</f>
        <v>0</v>
      </c>
      <c r="BL564" s="20" t="s">
        <v>370</v>
      </c>
      <c r="BM564" s="20" t="s">
        <v>777</v>
      </c>
    </row>
    <row r="565" spans="2:65" s="12" customFormat="1" ht="22.5" customHeight="1">
      <c r="B565" s="157"/>
      <c r="C565" s="204"/>
      <c r="D565" s="204"/>
      <c r="E565" s="158" t="s">
        <v>5</v>
      </c>
      <c r="F565" s="656" t="s">
        <v>743</v>
      </c>
      <c r="G565" s="657"/>
      <c r="H565" s="657"/>
      <c r="I565" s="657"/>
      <c r="J565" s="204"/>
      <c r="K565" s="158" t="s">
        <v>5</v>
      </c>
      <c r="L565" s="204"/>
      <c r="M565" s="204"/>
      <c r="N565" s="204"/>
      <c r="O565" s="204"/>
      <c r="P565" s="204"/>
      <c r="Q565" s="204"/>
      <c r="R565" s="159"/>
      <c r="T565" s="160"/>
      <c r="U565" s="204"/>
      <c r="V565" s="204"/>
      <c r="W565" s="204"/>
      <c r="X565" s="204"/>
      <c r="Y565" s="204"/>
      <c r="Z565" s="204"/>
      <c r="AA565" s="204"/>
      <c r="AB565" s="204"/>
      <c r="AC565" s="204"/>
      <c r="AD565" s="161"/>
      <c r="AT565" s="162" t="s">
        <v>162</v>
      </c>
      <c r="AU565" s="162" t="s">
        <v>95</v>
      </c>
      <c r="AV565" s="12" t="s">
        <v>84</v>
      </c>
      <c r="AW565" s="12" t="s">
        <v>7</v>
      </c>
      <c r="AX565" s="12" t="s">
        <v>79</v>
      </c>
      <c r="AY565" s="162" t="s">
        <v>153</v>
      </c>
    </row>
    <row r="566" spans="2:65" s="10" customFormat="1" ht="22.5" customHeight="1">
      <c r="B566" s="144"/>
      <c r="C566" s="201"/>
      <c r="D566" s="201"/>
      <c r="E566" s="145" t="s">
        <v>5</v>
      </c>
      <c r="F566" s="658" t="s">
        <v>744</v>
      </c>
      <c r="G566" s="659"/>
      <c r="H566" s="659"/>
      <c r="I566" s="659"/>
      <c r="J566" s="201"/>
      <c r="K566" s="146">
        <v>153.34299999999999</v>
      </c>
      <c r="L566" s="201"/>
      <c r="M566" s="201"/>
      <c r="N566" s="201"/>
      <c r="O566" s="201"/>
      <c r="P566" s="201"/>
      <c r="Q566" s="201"/>
      <c r="R566" s="147"/>
      <c r="T566" s="148"/>
      <c r="U566" s="201"/>
      <c r="V566" s="201"/>
      <c r="W566" s="201"/>
      <c r="X566" s="201"/>
      <c r="Y566" s="201"/>
      <c r="Z566" s="201"/>
      <c r="AA566" s="201"/>
      <c r="AB566" s="201"/>
      <c r="AC566" s="201"/>
      <c r="AD566" s="149"/>
      <c r="AT566" s="150" t="s">
        <v>162</v>
      </c>
      <c r="AU566" s="150" t="s">
        <v>95</v>
      </c>
      <c r="AV566" s="10" t="s">
        <v>95</v>
      </c>
      <c r="AW566" s="10" t="s">
        <v>7</v>
      </c>
      <c r="AX566" s="10" t="s">
        <v>79</v>
      </c>
      <c r="AY566" s="150" t="s">
        <v>153</v>
      </c>
    </row>
    <row r="567" spans="2:65" s="12" customFormat="1" ht="22.5" customHeight="1">
      <c r="B567" s="157"/>
      <c r="C567" s="204"/>
      <c r="D567" s="204"/>
      <c r="E567" s="158" t="s">
        <v>5</v>
      </c>
      <c r="F567" s="674" t="s">
        <v>745</v>
      </c>
      <c r="G567" s="675"/>
      <c r="H567" s="675"/>
      <c r="I567" s="675"/>
      <c r="J567" s="204"/>
      <c r="K567" s="158" t="s">
        <v>5</v>
      </c>
      <c r="L567" s="204"/>
      <c r="M567" s="204"/>
      <c r="N567" s="204"/>
      <c r="O567" s="204"/>
      <c r="P567" s="204"/>
      <c r="Q567" s="204"/>
      <c r="R567" s="159"/>
      <c r="T567" s="160"/>
      <c r="U567" s="204"/>
      <c r="V567" s="204"/>
      <c r="W567" s="204"/>
      <c r="X567" s="204"/>
      <c r="Y567" s="204"/>
      <c r="Z567" s="204"/>
      <c r="AA567" s="204"/>
      <c r="AB567" s="204"/>
      <c r="AC567" s="204"/>
      <c r="AD567" s="161"/>
      <c r="AT567" s="162" t="s">
        <v>162</v>
      </c>
      <c r="AU567" s="162" t="s">
        <v>95</v>
      </c>
      <c r="AV567" s="12" t="s">
        <v>84</v>
      </c>
      <c r="AW567" s="12" t="s">
        <v>7</v>
      </c>
      <c r="AX567" s="12" t="s">
        <v>79</v>
      </c>
      <c r="AY567" s="162" t="s">
        <v>153</v>
      </c>
    </row>
    <row r="568" spans="2:65" s="10" customFormat="1" ht="22.5" customHeight="1">
      <c r="B568" s="144"/>
      <c r="C568" s="201"/>
      <c r="D568" s="201"/>
      <c r="E568" s="145" t="s">
        <v>5</v>
      </c>
      <c r="F568" s="658" t="s">
        <v>778</v>
      </c>
      <c r="G568" s="659"/>
      <c r="H568" s="659"/>
      <c r="I568" s="659"/>
      <c r="J568" s="201"/>
      <c r="K568" s="146">
        <v>31.05</v>
      </c>
      <c r="L568" s="201"/>
      <c r="M568" s="201"/>
      <c r="N568" s="201"/>
      <c r="O568" s="201"/>
      <c r="P568" s="201"/>
      <c r="Q568" s="201"/>
      <c r="R568" s="147"/>
      <c r="T568" s="148"/>
      <c r="U568" s="201"/>
      <c r="V568" s="201"/>
      <c r="W568" s="201"/>
      <c r="X568" s="201"/>
      <c r="Y568" s="201"/>
      <c r="Z568" s="201"/>
      <c r="AA568" s="201"/>
      <c r="AB568" s="201"/>
      <c r="AC568" s="201"/>
      <c r="AD568" s="149"/>
      <c r="AT568" s="150" t="s">
        <v>162</v>
      </c>
      <c r="AU568" s="150" t="s">
        <v>95</v>
      </c>
      <c r="AV568" s="10" t="s">
        <v>95</v>
      </c>
      <c r="AW568" s="10" t="s">
        <v>7</v>
      </c>
      <c r="AX568" s="10" t="s">
        <v>79</v>
      </c>
      <c r="AY568" s="150" t="s">
        <v>153</v>
      </c>
    </row>
    <row r="569" spans="2:65" s="12" customFormat="1" ht="22.5" customHeight="1">
      <c r="B569" s="157"/>
      <c r="C569" s="204"/>
      <c r="D569" s="204"/>
      <c r="E569" s="158" t="s">
        <v>5</v>
      </c>
      <c r="F569" s="674" t="s">
        <v>747</v>
      </c>
      <c r="G569" s="675"/>
      <c r="H569" s="675"/>
      <c r="I569" s="675"/>
      <c r="J569" s="204"/>
      <c r="K569" s="158" t="s">
        <v>5</v>
      </c>
      <c r="L569" s="204"/>
      <c r="M569" s="204"/>
      <c r="N569" s="204"/>
      <c r="O569" s="204"/>
      <c r="P569" s="204"/>
      <c r="Q569" s="204"/>
      <c r="R569" s="159"/>
      <c r="T569" s="160"/>
      <c r="U569" s="204"/>
      <c r="V569" s="204"/>
      <c r="W569" s="204"/>
      <c r="X569" s="204"/>
      <c r="Y569" s="204"/>
      <c r="Z569" s="204"/>
      <c r="AA569" s="204"/>
      <c r="AB569" s="204"/>
      <c r="AC569" s="204"/>
      <c r="AD569" s="161"/>
      <c r="AT569" s="162" t="s">
        <v>162</v>
      </c>
      <c r="AU569" s="162" t="s">
        <v>95</v>
      </c>
      <c r="AV569" s="12" t="s">
        <v>84</v>
      </c>
      <c r="AW569" s="12" t="s">
        <v>7</v>
      </c>
      <c r="AX569" s="12" t="s">
        <v>79</v>
      </c>
      <c r="AY569" s="162" t="s">
        <v>153</v>
      </c>
    </row>
    <row r="570" spans="2:65" s="10" customFormat="1" ht="22.5" customHeight="1">
      <c r="B570" s="144"/>
      <c r="C570" s="201"/>
      <c r="D570" s="201"/>
      <c r="E570" s="145" t="s">
        <v>5</v>
      </c>
      <c r="F570" s="658" t="s">
        <v>779</v>
      </c>
      <c r="G570" s="659"/>
      <c r="H570" s="659"/>
      <c r="I570" s="659"/>
      <c r="J570" s="201"/>
      <c r="K570" s="146">
        <v>10.8</v>
      </c>
      <c r="L570" s="201"/>
      <c r="M570" s="201"/>
      <c r="N570" s="201"/>
      <c r="O570" s="201"/>
      <c r="P570" s="201"/>
      <c r="Q570" s="201"/>
      <c r="R570" s="147"/>
      <c r="T570" s="148"/>
      <c r="U570" s="201"/>
      <c r="V570" s="201"/>
      <c r="W570" s="201"/>
      <c r="X570" s="201"/>
      <c r="Y570" s="201"/>
      <c r="Z570" s="201"/>
      <c r="AA570" s="201"/>
      <c r="AB570" s="201"/>
      <c r="AC570" s="201"/>
      <c r="AD570" s="149"/>
      <c r="AT570" s="150" t="s">
        <v>162</v>
      </c>
      <c r="AU570" s="150" t="s">
        <v>95</v>
      </c>
      <c r="AV570" s="10" t="s">
        <v>95</v>
      </c>
      <c r="AW570" s="10" t="s">
        <v>7</v>
      </c>
      <c r="AX570" s="10" t="s">
        <v>79</v>
      </c>
      <c r="AY570" s="150" t="s">
        <v>153</v>
      </c>
    </row>
    <row r="571" spans="2:65" s="11" customFormat="1" ht="22.5" customHeight="1">
      <c r="B571" s="151"/>
      <c r="C571" s="202"/>
      <c r="D571" s="202"/>
      <c r="E571" s="191" t="s">
        <v>5</v>
      </c>
      <c r="F571" s="660" t="s">
        <v>163</v>
      </c>
      <c r="G571" s="661"/>
      <c r="H571" s="661"/>
      <c r="I571" s="661"/>
      <c r="J571" s="202"/>
      <c r="K571" s="152">
        <v>195.19300000000001</v>
      </c>
      <c r="L571" s="202"/>
      <c r="M571" s="202"/>
      <c r="N571" s="202"/>
      <c r="O571" s="202"/>
      <c r="P571" s="202"/>
      <c r="Q571" s="202"/>
      <c r="R571" s="153"/>
      <c r="T571" s="154"/>
      <c r="U571" s="202"/>
      <c r="V571" s="202"/>
      <c r="W571" s="202"/>
      <c r="X571" s="202"/>
      <c r="Y571" s="202"/>
      <c r="Z571" s="202"/>
      <c r="AA571" s="202"/>
      <c r="AB571" s="202"/>
      <c r="AC571" s="202"/>
      <c r="AD571" s="155"/>
      <c r="AT571" s="156" t="s">
        <v>162</v>
      </c>
      <c r="AU571" s="156" t="s">
        <v>95</v>
      </c>
      <c r="AV571" s="11" t="s">
        <v>159</v>
      </c>
      <c r="AW571" s="11" t="s">
        <v>7</v>
      </c>
      <c r="AX571" s="11" t="s">
        <v>84</v>
      </c>
      <c r="AY571" s="156" t="s">
        <v>153</v>
      </c>
    </row>
    <row r="572" spans="2:65" s="1" customFormat="1" ht="31.5" customHeight="1">
      <c r="B572" s="134"/>
      <c r="C572" s="163" t="s">
        <v>780</v>
      </c>
      <c r="D572" s="163" t="s">
        <v>419</v>
      </c>
      <c r="E572" s="164" t="s">
        <v>781</v>
      </c>
      <c r="F572" s="696" t="s">
        <v>782</v>
      </c>
      <c r="G572" s="696"/>
      <c r="H572" s="696"/>
      <c r="I572" s="696"/>
      <c r="J572" s="165" t="s">
        <v>204</v>
      </c>
      <c r="K572" s="166">
        <v>224.47300000000001</v>
      </c>
      <c r="L572" s="167"/>
      <c r="M572" s="697"/>
      <c r="N572" s="697"/>
      <c r="O572" s="698"/>
      <c r="P572" s="655">
        <f>ROUND(V572*K572,2)</f>
        <v>0</v>
      </c>
      <c r="Q572" s="655"/>
      <c r="R572" s="139"/>
      <c r="T572" s="140" t="s">
        <v>5</v>
      </c>
      <c r="U572" s="42" t="s">
        <v>42</v>
      </c>
      <c r="V572" s="210">
        <f>L572+M572</f>
        <v>0</v>
      </c>
      <c r="W572" s="210">
        <f>ROUND(L572*K572,2)</f>
        <v>0</v>
      </c>
      <c r="X572" s="210">
        <f>ROUND(M572*K572,2)</f>
        <v>0</v>
      </c>
      <c r="Y572" s="141">
        <v>0</v>
      </c>
      <c r="Z572" s="141">
        <f>Y572*K572</f>
        <v>0</v>
      </c>
      <c r="AA572" s="141">
        <v>2.7000000000000001E-3</v>
      </c>
      <c r="AB572" s="141">
        <f>AA572*K572</f>
        <v>0.60607710000000004</v>
      </c>
      <c r="AC572" s="141">
        <v>0</v>
      </c>
      <c r="AD572" s="142">
        <f>AC572*K572</f>
        <v>0</v>
      </c>
      <c r="AR572" s="20" t="s">
        <v>348</v>
      </c>
      <c r="AT572" s="20" t="s">
        <v>419</v>
      </c>
      <c r="AU572" s="20" t="s">
        <v>95</v>
      </c>
      <c r="AY572" s="20" t="s">
        <v>153</v>
      </c>
      <c r="BE572" s="143">
        <f>IF(U572="základní",P572,0)</f>
        <v>0</v>
      </c>
      <c r="BF572" s="143">
        <f>IF(U572="snížená",P572,0)</f>
        <v>0</v>
      </c>
      <c r="BG572" s="143">
        <f>IF(U572="zákl. přenesená",P572,0)</f>
        <v>0</v>
      </c>
      <c r="BH572" s="143">
        <f>IF(U572="sníž. přenesená",P572,0)</f>
        <v>0</v>
      </c>
      <c r="BI572" s="143">
        <f>IF(U572="nulová",P572,0)</f>
        <v>0</v>
      </c>
      <c r="BJ572" s="20" t="s">
        <v>84</v>
      </c>
      <c r="BK572" s="143">
        <f>ROUND(V572*K572,2)</f>
        <v>0</v>
      </c>
      <c r="BL572" s="20" t="s">
        <v>370</v>
      </c>
      <c r="BM572" s="20" t="s">
        <v>783</v>
      </c>
    </row>
    <row r="573" spans="2:65" s="12" customFormat="1" ht="22.5" customHeight="1">
      <c r="B573" s="157"/>
      <c r="C573" s="204"/>
      <c r="D573" s="204"/>
      <c r="E573" s="158" t="s">
        <v>5</v>
      </c>
      <c r="F573" s="656" t="s">
        <v>743</v>
      </c>
      <c r="G573" s="657"/>
      <c r="H573" s="657"/>
      <c r="I573" s="657"/>
      <c r="J573" s="204"/>
      <c r="K573" s="158" t="s">
        <v>5</v>
      </c>
      <c r="L573" s="204"/>
      <c r="M573" s="204"/>
      <c r="N573" s="204"/>
      <c r="O573" s="204"/>
      <c r="P573" s="204"/>
      <c r="Q573" s="204"/>
      <c r="R573" s="159"/>
      <c r="T573" s="160"/>
      <c r="U573" s="204"/>
      <c r="V573" s="204"/>
      <c r="W573" s="204"/>
      <c r="X573" s="204"/>
      <c r="Y573" s="204"/>
      <c r="Z573" s="204"/>
      <c r="AA573" s="204"/>
      <c r="AB573" s="204"/>
      <c r="AC573" s="204"/>
      <c r="AD573" s="161"/>
      <c r="AT573" s="162" t="s">
        <v>162</v>
      </c>
      <c r="AU573" s="162" t="s">
        <v>95</v>
      </c>
      <c r="AV573" s="12" t="s">
        <v>84</v>
      </c>
      <c r="AW573" s="12" t="s">
        <v>7</v>
      </c>
      <c r="AX573" s="12" t="s">
        <v>79</v>
      </c>
      <c r="AY573" s="162" t="s">
        <v>153</v>
      </c>
    </row>
    <row r="574" spans="2:65" s="10" customFormat="1" ht="22.5" customHeight="1">
      <c r="B574" s="144"/>
      <c r="C574" s="201"/>
      <c r="D574" s="201"/>
      <c r="E574" s="145" t="s">
        <v>5</v>
      </c>
      <c r="F574" s="658" t="s">
        <v>762</v>
      </c>
      <c r="G574" s="659"/>
      <c r="H574" s="659"/>
      <c r="I574" s="659"/>
      <c r="J574" s="201"/>
      <c r="K574" s="146">
        <v>176.345</v>
      </c>
      <c r="L574" s="201"/>
      <c r="M574" s="201"/>
      <c r="N574" s="201"/>
      <c r="O574" s="201"/>
      <c r="P574" s="201"/>
      <c r="Q574" s="201"/>
      <c r="R574" s="147"/>
      <c r="T574" s="148"/>
      <c r="U574" s="201"/>
      <c r="V574" s="201"/>
      <c r="W574" s="201"/>
      <c r="X574" s="201"/>
      <c r="Y574" s="201"/>
      <c r="Z574" s="201"/>
      <c r="AA574" s="201"/>
      <c r="AB574" s="201"/>
      <c r="AC574" s="201"/>
      <c r="AD574" s="149"/>
      <c r="AT574" s="150" t="s">
        <v>162</v>
      </c>
      <c r="AU574" s="150" t="s">
        <v>95</v>
      </c>
      <c r="AV574" s="10" t="s">
        <v>95</v>
      </c>
      <c r="AW574" s="10" t="s">
        <v>7</v>
      </c>
      <c r="AX574" s="10" t="s">
        <v>79</v>
      </c>
      <c r="AY574" s="150" t="s">
        <v>153</v>
      </c>
    </row>
    <row r="575" spans="2:65" s="12" customFormat="1" ht="22.5" customHeight="1">
      <c r="B575" s="157"/>
      <c r="C575" s="204"/>
      <c r="D575" s="204"/>
      <c r="E575" s="158" t="s">
        <v>5</v>
      </c>
      <c r="F575" s="674" t="s">
        <v>745</v>
      </c>
      <c r="G575" s="675"/>
      <c r="H575" s="675"/>
      <c r="I575" s="675"/>
      <c r="J575" s="204"/>
      <c r="K575" s="158" t="s">
        <v>5</v>
      </c>
      <c r="L575" s="204"/>
      <c r="M575" s="204"/>
      <c r="N575" s="204"/>
      <c r="O575" s="204"/>
      <c r="P575" s="204"/>
      <c r="Q575" s="204"/>
      <c r="R575" s="159"/>
      <c r="T575" s="160"/>
      <c r="U575" s="204"/>
      <c r="V575" s="204"/>
      <c r="W575" s="204"/>
      <c r="X575" s="204"/>
      <c r="Y575" s="204"/>
      <c r="Z575" s="204"/>
      <c r="AA575" s="204"/>
      <c r="AB575" s="204"/>
      <c r="AC575" s="204"/>
      <c r="AD575" s="161"/>
      <c r="AT575" s="162" t="s">
        <v>162</v>
      </c>
      <c r="AU575" s="162" t="s">
        <v>95</v>
      </c>
      <c r="AV575" s="12" t="s">
        <v>84</v>
      </c>
      <c r="AW575" s="12" t="s">
        <v>7</v>
      </c>
      <c r="AX575" s="12" t="s">
        <v>79</v>
      </c>
      <c r="AY575" s="162" t="s">
        <v>153</v>
      </c>
    </row>
    <row r="576" spans="2:65" s="10" customFormat="1" ht="22.5" customHeight="1">
      <c r="B576" s="144"/>
      <c r="C576" s="201"/>
      <c r="D576" s="201"/>
      <c r="E576" s="145" t="s">
        <v>5</v>
      </c>
      <c r="F576" s="658" t="s">
        <v>784</v>
      </c>
      <c r="G576" s="659"/>
      <c r="H576" s="659"/>
      <c r="I576" s="659"/>
      <c r="J576" s="201"/>
      <c r="K576" s="146">
        <v>35.707999999999998</v>
      </c>
      <c r="L576" s="201"/>
      <c r="M576" s="201"/>
      <c r="N576" s="201"/>
      <c r="O576" s="201"/>
      <c r="P576" s="201"/>
      <c r="Q576" s="201"/>
      <c r="R576" s="147"/>
      <c r="T576" s="148"/>
      <c r="U576" s="201"/>
      <c r="V576" s="201"/>
      <c r="W576" s="201"/>
      <c r="X576" s="201"/>
      <c r="Y576" s="201"/>
      <c r="Z576" s="201"/>
      <c r="AA576" s="201"/>
      <c r="AB576" s="201"/>
      <c r="AC576" s="201"/>
      <c r="AD576" s="149"/>
      <c r="AT576" s="150" t="s">
        <v>162</v>
      </c>
      <c r="AU576" s="150" t="s">
        <v>95</v>
      </c>
      <c r="AV576" s="10" t="s">
        <v>95</v>
      </c>
      <c r="AW576" s="10" t="s">
        <v>7</v>
      </c>
      <c r="AX576" s="10" t="s">
        <v>79</v>
      </c>
      <c r="AY576" s="150" t="s">
        <v>153</v>
      </c>
    </row>
    <row r="577" spans="2:65" s="12" customFormat="1" ht="22.5" customHeight="1">
      <c r="B577" s="157"/>
      <c r="C577" s="204"/>
      <c r="D577" s="204"/>
      <c r="E577" s="158" t="s">
        <v>5</v>
      </c>
      <c r="F577" s="674" t="s">
        <v>747</v>
      </c>
      <c r="G577" s="675"/>
      <c r="H577" s="675"/>
      <c r="I577" s="675"/>
      <c r="J577" s="204"/>
      <c r="K577" s="158" t="s">
        <v>5</v>
      </c>
      <c r="L577" s="204"/>
      <c r="M577" s="204"/>
      <c r="N577" s="204"/>
      <c r="O577" s="204"/>
      <c r="P577" s="204"/>
      <c r="Q577" s="204"/>
      <c r="R577" s="159"/>
      <c r="T577" s="160"/>
      <c r="U577" s="204"/>
      <c r="V577" s="204"/>
      <c r="W577" s="204"/>
      <c r="X577" s="204"/>
      <c r="Y577" s="204"/>
      <c r="Z577" s="204"/>
      <c r="AA577" s="204"/>
      <c r="AB577" s="204"/>
      <c r="AC577" s="204"/>
      <c r="AD577" s="161"/>
      <c r="AT577" s="162" t="s">
        <v>162</v>
      </c>
      <c r="AU577" s="162" t="s">
        <v>95</v>
      </c>
      <c r="AV577" s="12" t="s">
        <v>84</v>
      </c>
      <c r="AW577" s="12" t="s">
        <v>7</v>
      </c>
      <c r="AX577" s="12" t="s">
        <v>79</v>
      </c>
      <c r="AY577" s="162" t="s">
        <v>153</v>
      </c>
    </row>
    <row r="578" spans="2:65" s="10" customFormat="1" ht="22.5" customHeight="1">
      <c r="B578" s="144"/>
      <c r="C578" s="201"/>
      <c r="D578" s="201"/>
      <c r="E578" s="145" t="s">
        <v>5</v>
      </c>
      <c r="F578" s="658" t="s">
        <v>785</v>
      </c>
      <c r="G578" s="659"/>
      <c r="H578" s="659"/>
      <c r="I578" s="659"/>
      <c r="J578" s="201"/>
      <c r="K578" s="146">
        <v>12.42</v>
      </c>
      <c r="L578" s="201"/>
      <c r="M578" s="201"/>
      <c r="N578" s="201"/>
      <c r="O578" s="201"/>
      <c r="P578" s="201"/>
      <c r="Q578" s="201"/>
      <c r="R578" s="147"/>
      <c r="T578" s="148"/>
      <c r="U578" s="201"/>
      <c r="V578" s="201"/>
      <c r="W578" s="201"/>
      <c r="X578" s="201"/>
      <c r="Y578" s="201"/>
      <c r="Z578" s="201"/>
      <c r="AA578" s="201"/>
      <c r="AB578" s="201"/>
      <c r="AC578" s="201"/>
      <c r="AD578" s="149"/>
      <c r="AT578" s="150" t="s">
        <v>162</v>
      </c>
      <c r="AU578" s="150" t="s">
        <v>95</v>
      </c>
      <c r="AV578" s="10" t="s">
        <v>95</v>
      </c>
      <c r="AW578" s="10" t="s">
        <v>7</v>
      </c>
      <c r="AX578" s="10" t="s">
        <v>79</v>
      </c>
      <c r="AY578" s="150" t="s">
        <v>153</v>
      </c>
    </row>
    <row r="579" spans="2:65" s="11" customFormat="1" ht="22.5" customHeight="1">
      <c r="B579" s="151"/>
      <c r="C579" s="202"/>
      <c r="D579" s="202"/>
      <c r="E579" s="191" t="s">
        <v>5</v>
      </c>
      <c r="F579" s="660" t="s">
        <v>163</v>
      </c>
      <c r="G579" s="661"/>
      <c r="H579" s="661"/>
      <c r="I579" s="661"/>
      <c r="J579" s="202"/>
      <c r="K579" s="152">
        <v>224.47300000000001</v>
      </c>
      <c r="L579" s="202"/>
      <c r="M579" s="202"/>
      <c r="N579" s="202"/>
      <c r="O579" s="202"/>
      <c r="P579" s="202"/>
      <c r="Q579" s="202"/>
      <c r="R579" s="153"/>
      <c r="T579" s="154"/>
      <c r="U579" s="202"/>
      <c r="V579" s="202"/>
      <c r="W579" s="202"/>
      <c r="X579" s="202"/>
      <c r="Y579" s="202"/>
      <c r="Z579" s="202"/>
      <c r="AA579" s="202"/>
      <c r="AB579" s="202"/>
      <c r="AC579" s="202"/>
      <c r="AD579" s="155"/>
      <c r="AT579" s="156" t="s">
        <v>162</v>
      </c>
      <c r="AU579" s="156" t="s">
        <v>95</v>
      </c>
      <c r="AV579" s="11" t="s">
        <v>159</v>
      </c>
      <c r="AW579" s="11" t="s">
        <v>7</v>
      </c>
      <c r="AX579" s="11" t="s">
        <v>84</v>
      </c>
      <c r="AY579" s="156" t="s">
        <v>153</v>
      </c>
    </row>
    <row r="580" spans="2:65" s="1" customFormat="1" ht="22.5" customHeight="1">
      <c r="B580" s="134"/>
      <c r="C580" s="135" t="s">
        <v>786</v>
      </c>
      <c r="D580" s="135" t="s">
        <v>155</v>
      </c>
      <c r="E580" s="136" t="s">
        <v>787</v>
      </c>
      <c r="F580" s="654" t="s">
        <v>788</v>
      </c>
      <c r="G580" s="654"/>
      <c r="H580" s="654"/>
      <c r="I580" s="654"/>
      <c r="J580" s="137" t="s">
        <v>204</v>
      </c>
      <c r="K580" s="138">
        <v>21.113</v>
      </c>
      <c r="L580" s="203"/>
      <c r="M580" s="655"/>
      <c r="N580" s="655"/>
      <c r="O580" s="655"/>
      <c r="P580" s="655">
        <f>ROUND(V580*K580,2)</f>
        <v>0</v>
      </c>
      <c r="Q580" s="655"/>
      <c r="R580" s="139"/>
      <c r="T580" s="140" t="s">
        <v>5</v>
      </c>
      <c r="U580" s="42" t="s">
        <v>42</v>
      </c>
      <c r="V580" s="210">
        <f>L580+M580</f>
        <v>0</v>
      </c>
      <c r="W580" s="210">
        <f>ROUND(L580*K580,2)</f>
        <v>0</v>
      </c>
      <c r="X580" s="210">
        <f>ROUND(M580*K580,2)</f>
        <v>0</v>
      </c>
      <c r="Y580" s="141">
        <v>2.9000000000000001E-2</v>
      </c>
      <c r="Z580" s="141">
        <f>Y580*K580</f>
        <v>0.61227700000000007</v>
      </c>
      <c r="AA580" s="141">
        <v>0</v>
      </c>
      <c r="AB580" s="141">
        <f>AA580*K580</f>
        <v>0</v>
      </c>
      <c r="AC580" s="141">
        <v>0</v>
      </c>
      <c r="AD580" s="142">
        <f>AC580*K580</f>
        <v>0</v>
      </c>
      <c r="AR580" s="20" t="s">
        <v>370</v>
      </c>
      <c r="AT580" s="20" t="s">
        <v>155</v>
      </c>
      <c r="AU580" s="20" t="s">
        <v>95</v>
      </c>
      <c r="AY580" s="20" t="s">
        <v>153</v>
      </c>
      <c r="BE580" s="143">
        <f>IF(U580="základní",P580,0)</f>
        <v>0</v>
      </c>
      <c r="BF580" s="143">
        <f>IF(U580="snížená",P580,0)</f>
        <v>0</v>
      </c>
      <c r="BG580" s="143">
        <f>IF(U580="zákl. přenesená",P580,0)</f>
        <v>0</v>
      </c>
      <c r="BH580" s="143">
        <f>IF(U580="sníž. přenesená",P580,0)</f>
        <v>0</v>
      </c>
      <c r="BI580" s="143">
        <f>IF(U580="nulová",P580,0)</f>
        <v>0</v>
      </c>
      <c r="BJ580" s="20" t="s">
        <v>84</v>
      </c>
      <c r="BK580" s="143">
        <f>ROUND(V580*K580,2)</f>
        <v>0</v>
      </c>
      <c r="BL580" s="20" t="s">
        <v>370</v>
      </c>
      <c r="BM580" s="20" t="s">
        <v>789</v>
      </c>
    </row>
    <row r="581" spans="2:65" s="12" customFormat="1" ht="22.5" customHeight="1">
      <c r="B581" s="157"/>
      <c r="C581" s="204"/>
      <c r="D581" s="204"/>
      <c r="E581" s="158" t="s">
        <v>5</v>
      </c>
      <c r="F581" s="656" t="s">
        <v>743</v>
      </c>
      <c r="G581" s="657"/>
      <c r="H581" s="657"/>
      <c r="I581" s="657"/>
      <c r="J581" s="204"/>
      <c r="K581" s="158" t="s">
        <v>5</v>
      </c>
      <c r="L581" s="204"/>
      <c r="M581" s="204"/>
      <c r="N581" s="204"/>
      <c r="O581" s="204"/>
      <c r="P581" s="204"/>
      <c r="Q581" s="204"/>
      <c r="R581" s="159"/>
      <c r="T581" s="160"/>
      <c r="U581" s="204"/>
      <c r="V581" s="204"/>
      <c r="W581" s="204"/>
      <c r="X581" s="204"/>
      <c r="Y581" s="204"/>
      <c r="Z581" s="204"/>
      <c r="AA581" s="204"/>
      <c r="AB581" s="204"/>
      <c r="AC581" s="204"/>
      <c r="AD581" s="161"/>
      <c r="AT581" s="162" t="s">
        <v>162</v>
      </c>
      <c r="AU581" s="162" t="s">
        <v>95</v>
      </c>
      <c r="AV581" s="12" t="s">
        <v>84</v>
      </c>
      <c r="AW581" s="12" t="s">
        <v>7</v>
      </c>
      <c r="AX581" s="12" t="s">
        <v>79</v>
      </c>
      <c r="AY581" s="162" t="s">
        <v>153</v>
      </c>
    </row>
    <row r="582" spans="2:65" s="10" customFormat="1" ht="22.5" customHeight="1">
      <c r="B582" s="144"/>
      <c r="C582" s="201"/>
      <c r="D582" s="201"/>
      <c r="E582" s="145" t="s">
        <v>5</v>
      </c>
      <c r="F582" s="658" t="s">
        <v>790</v>
      </c>
      <c r="G582" s="659"/>
      <c r="H582" s="659"/>
      <c r="I582" s="659"/>
      <c r="J582" s="201"/>
      <c r="K582" s="146">
        <v>21.113</v>
      </c>
      <c r="L582" s="201"/>
      <c r="M582" s="201"/>
      <c r="N582" s="201"/>
      <c r="O582" s="201"/>
      <c r="P582" s="201"/>
      <c r="Q582" s="201"/>
      <c r="R582" s="147"/>
      <c r="T582" s="148"/>
      <c r="U582" s="201"/>
      <c r="V582" s="201"/>
      <c r="W582" s="201"/>
      <c r="X582" s="201"/>
      <c r="Y582" s="201"/>
      <c r="Z582" s="201"/>
      <c r="AA582" s="201"/>
      <c r="AB582" s="201"/>
      <c r="AC582" s="201"/>
      <c r="AD582" s="149"/>
      <c r="AT582" s="150" t="s">
        <v>162</v>
      </c>
      <c r="AU582" s="150" t="s">
        <v>95</v>
      </c>
      <c r="AV582" s="10" t="s">
        <v>95</v>
      </c>
      <c r="AW582" s="10" t="s">
        <v>7</v>
      </c>
      <c r="AX582" s="10" t="s">
        <v>79</v>
      </c>
      <c r="AY582" s="150" t="s">
        <v>153</v>
      </c>
    </row>
    <row r="583" spans="2:65" s="11" customFormat="1" ht="22.5" customHeight="1">
      <c r="B583" s="151"/>
      <c r="C583" s="202"/>
      <c r="D583" s="202"/>
      <c r="E583" s="191" t="s">
        <v>5</v>
      </c>
      <c r="F583" s="660" t="s">
        <v>163</v>
      </c>
      <c r="G583" s="661"/>
      <c r="H583" s="661"/>
      <c r="I583" s="661"/>
      <c r="J583" s="202"/>
      <c r="K583" s="152">
        <v>21.113</v>
      </c>
      <c r="L583" s="202"/>
      <c r="M583" s="202"/>
      <c r="N583" s="202"/>
      <c r="O583" s="202"/>
      <c r="P583" s="202"/>
      <c r="Q583" s="202"/>
      <c r="R583" s="153"/>
      <c r="T583" s="154"/>
      <c r="U583" s="202"/>
      <c r="V583" s="202"/>
      <c r="W583" s="202"/>
      <c r="X583" s="202"/>
      <c r="Y583" s="202"/>
      <c r="Z583" s="202"/>
      <c r="AA583" s="202"/>
      <c r="AB583" s="202"/>
      <c r="AC583" s="202"/>
      <c r="AD583" s="155"/>
      <c r="AT583" s="156" t="s">
        <v>162</v>
      </c>
      <c r="AU583" s="156" t="s">
        <v>95</v>
      </c>
      <c r="AV583" s="11" t="s">
        <v>159</v>
      </c>
      <c r="AW583" s="11" t="s">
        <v>7</v>
      </c>
      <c r="AX583" s="11" t="s">
        <v>84</v>
      </c>
      <c r="AY583" s="156" t="s">
        <v>153</v>
      </c>
    </row>
    <row r="584" spans="2:65" s="1" customFormat="1" ht="44.25" customHeight="1">
      <c r="B584" s="134"/>
      <c r="C584" s="135" t="s">
        <v>791</v>
      </c>
      <c r="D584" s="135" t="s">
        <v>155</v>
      </c>
      <c r="E584" s="136" t="s">
        <v>792</v>
      </c>
      <c r="F584" s="654" t="s">
        <v>793</v>
      </c>
      <c r="G584" s="654"/>
      <c r="H584" s="654"/>
      <c r="I584" s="654"/>
      <c r="J584" s="137" t="s">
        <v>204</v>
      </c>
      <c r="K584" s="138">
        <v>195.19300000000001</v>
      </c>
      <c r="L584" s="203"/>
      <c r="M584" s="655"/>
      <c r="N584" s="655"/>
      <c r="O584" s="655"/>
      <c r="P584" s="655">
        <f>ROUND(V584*K584,2)</f>
        <v>0</v>
      </c>
      <c r="Q584" s="655"/>
      <c r="R584" s="139"/>
      <c r="T584" s="140" t="s">
        <v>5</v>
      </c>
      <c r="U584" s="42" t="s">
        <v>42</v>
      </c>
      <c r="V584" s="210">
        <f>L584+M584</f>
        <v>0</v>
      </c>
      <c r="W584" s="210">
        <f>ROUND(L584*K584,2)</f>
        <v>0</v>
      </c>
      <c r="X584" s="210">
        <f>ROUND(M584*K584,2)</f>
        <v>0</v>
      </c>
      <c r="Y584" s="141">
        <v>0.08</v>
      </c>
      <c r="Z584" s="141">
        <f>Y584*K584</f>
        <v>15.615440000000001</v>
      </c>
      <c r="AA584" s="141">
        <v>0</v>
      </c>
      <c r="AB584" s="141">
        <f>AA584*K584</f>
        <v>0</v>
      </c>
      <c r="AC584" s="141">
        <v>0</v>
      </c>
      <c r="AD584" s="142">
        <f>AC584*K584</f>
        <v>0</v>
      </c>
      <c r="AR584" s="20" t="s">
        <v>370</v>
      </c>
      <c r="AT584" s="20" t="s">
        <v>155</v>
      </c>
      <c r="AU584" s="20" t="s">
        <v>95</v>
      </c>
      <c r="AY584" s="20" t="s">
        <v>153</v>
      </c>
      <c r="BE584" s="143">
        <f>IF(U584="základní",P584,0)</f>
        <v>0</v>
      </c>
      <c r="BF584" s="143">
        <f>IF(U584="snížená",P584,0)</f>
        <v>0</v>
      </c>
      <c r="BG584" s="143">
        <f>IF(U584="zákl. přenesená",P584,0)</f>
        <v>0</v>
      </c>
      <c r="BH584" s="143">
        <f>IF(U584="sníž. přenesená",P584,0)</f>
        <v>0</v>
      </c>
      <c r="BI584" s="143">
        <f>IF(U584="nulová",P584,0)</f>
        <v>0</v>
      </c>
      <c r="BJ584" s="20" t="s">
        <v>84</v>
      </c>
      <c r="BK584" s="143">
        <f>ROUND(V584*K584,2)</f>
        <v>0</v>
      </c>
      <c r="BL584" s="20" t="s">
        <v>370</v>
      </c>
      <c r="BM584" s="20" t="s">
        <v>794</v>
      </c>
    </row>
    <row r="585" spans="2:65" s="12" customFormat="1" ht="22.5" customHeight="1">
      <c r="B585" s="157"/>
      <c r="C585" s="204"/>
      <c r="D585" s="204"/>
      <c r="E585" s="158" t="s">
        <v>5</v>
      </c>
      <c r="F585" s="656" t="s">
        <v>743</v>
      </c>
      <c r="G585" s="657"/>
      <c r="H585" s="657"/>
      <c r="I585" s="657"/>
      <c r="J585" s="204"/>
      <c r="K585" s="158" t="s">
        <v>5</v>
      </c>
      <c r="L585" s="204"/>
      <c r="M585" s="204"/>
      <c r="N585" s="204"/>
      <c r="O585" s="204"/>
      <c r="P585" s="204"/>
      <c r="Q585" s="204"/>
      <c r="R585" s="159"/>
      <c r="T585" s="160"/>
      <c r="U585" s="204"/>
      <c r="V585" s="204"/>
      <c r="W585" s="204"/>
      <c r="X585" s="204"/>
      <c r="Y585" s="204"/>
      <c r="Z585" s="204"/>
      <c r="AA585" s="204"/>
      <c r="AB585" s="204"/>
      <c r="AC585" s="204"/>
      <c r="AD585" s="161"/>
      <c r="AT585" s="162" t="s">
        <v>162</v>
      </c>
      <c r="AU585" s="162" t="s">
        <v>95</v>
      </c>
      <c r="AV585" s="12" t="s">
        <v>84</v>
      </c>
      <c r="AW585" s="12" t="s">
        <v>7</v>
      </c>
      <c r="AX585" s="12" t="s">
        <v>79</v>
      </c>
      <c r="AY585" s="162" t="s">
        <v>153</v>
      </c>
    </row>
    <row r="586" spans="2:65" s="10" customFormat="1" ht="22.5" customHeight="1">
      <c r="B586" s="144"/>
      <c r="C586" s="201"/>
      <c r="D586" s="201"/>
      <c r="E586" s="145" t="s">
        <v>5</v>
      </c>
      <c r="F586" s="658" t="s">
        <v>744</v>
      </c>
      <c r="G586" s="659"/>
      <c r="H586" s="659"/>
      <c r="I586" s="659"/>
      <c r="J586" s="201"/>
      <c r="K586" s="146">
        <v>153.34299999999999</v>
      </c>
      <c r="L586" s="201"/>
      <c r="M586" s="201"/>
      <c r="N586" s="201"/>
      <c r="O586" s="201"/>
      <c r="P586" s="201"/>
      <c r="Q586" s="201"/>
      <c r="R586" s="147"/>
      <c r="T586" s="148"/>
      <c r="U586" s="201"/>
      <c r="V586" s="201"/>
      <c r="W586" s="201"/>
      <c r="X586" s="201"/>
      <c r="Y586" s="201"/>
      <c r="Z586" s="201"/>
      <c r="AA586" s="201"/>
      <c r="AB586" s="201"/>
      <c r="AC586" s="201"/>
      <c r="AD586" s="149"/>
      <c r="AT586" s="150" t="s">
        <v>162</v>
      </c>
      <c r="AU586" s="150" t="s">
        <v>95</v>
      </c>
      <c r="AV586" s="10" t="s">
        <v>95</v>
      </c>
      <c r="AW586" s="10" t="s">
        <v>7</v>
      </c>
      <c r="AX586" s="10" t="s">
        <v>79</v>
      </c>
      <c r="AY586" s="150" t="s">
        <v>153</v>
      </c>
    </row>
    <row r="587" spans="2:65" s="12" customFormat="1" ht="22.5" customHeight="1">
      <c r="B587" s="157"/>
      <c r="C587" s="204"/>
      <c r="D587" s="204"/>
      <c r="E587" s="158" t="s">
        <v>5</v>
      </c>
      <c r="F587" s="674" t="s">
        <v>745</v>
      </c>
      <c r="G587" s="675"/>
      <c r="H587" s="675"/>
      <c r="I587" s="675"/>
      <c r="J587" s="204"/>
      <c r="K587" s="158" t="s">
        <v>5</v>
      </c>
      <c r="L587" s="204"/>
      <c r="M587" s="204"/>
      <c r="N587" s="204"/>
      <c r="O587" s="204"/>
      <c r="P587" s="204"/>
      <c r="Q587" s="204"/>
      <c r="R587" s="159"/>
      <c r="T587" s="160"/>
      <c r="U587" s="204"/>
      <c r="V587" s="204"/>
      <c r="W587" s="204"/>
      <c r="X587" s="204"/>
      <c r="Y587" s="204"/>
      <c r="Z587" s="204"/>
      <c r="AA587" s="204"/>
      <c r="AB587" s="204"/>
      <c r="AC587" s="204"/>
      <c r="AD587" s="161"/>
      <c r="AT587" s="162" t="s">
        <v>162</v>
      </c>
      <c r="AU587" s="162" t="s">
        <v>95</v>
      </c>
      <c r="AV587" s="12" t="s">
        <v>84</v>
      </c>
      <c r="AW587" s="12" t="s">
        <v>7</v>
      </c>
      <c r="AX587" s="12" t="s">
        <v>79</v>
      </c>
      <c r="AY587" s="162" t="s">
        <v>153</v>
      </c>
    </row>
    <row r="588" spans="2:65" s="10" customFormat="1" ht="22.5" customHeight="1">
      <c r="B588" s="144"/>
      <c r="C588" s="201"/>
      <c r="D588" s="201"/>
      <c r="E588" s="145" t="s">
        <v>5</v>
      </c>
      <c r="F588" s="658" t="s">
        <v>778</v>
      </c>
      <c r="G588" s="659"/>
      <c r="H588" s="659"/>
      <c r="I588" s="659"/>
      <c r="J588" s="201"/>
      <c r="K588" s="146">
        <v>31.05</v>
      </c>
      <c r="L588" s="201"/>
      <c r="M588" s="201"/>
      <c r="N588" s="201"/>
      <c r="O588" s="201"/>
      <c r="P588" s="201"/>
      <c r="Q588" s="201"/>
      <c r="R588" s="147"/>
      <c r="T588" s="148"/>
      <c r="U588" s="201"/>
      <c r="V588" s="201"/>
      <c r="W588" s="201"/>
      <c r="X588" s="201"/>
      <c r="Y588" s="201"/>
      <c r="Z588" s="201"/>
      <c r="AA588" s="201"/>
      <c r="AB588" s="201"/>
      <c r="AC588" s="201"/>
      <c r="AD588" s="149"/>
      <c r="AT588" s="150" t="s">
        <v>162</v>
      </c>
      <c r="AU588" s="150" t="s">
        <v>95</v>
      </c>
      <c r="AV588" s="10" t="s">
        <v>95</v>
      </c>
      <c r="AW588" s="10" t="s">
        <v>7</v>
      </c>
      <c r="AX588" s="10" t="s">
        <v>79</v>
      </c>
      <c r="AY588" s="150" t="s">
        <v>153</v>
      </c>
    </row>
    <row r="589" spans="2:65" s="12" customFormat="1" ht="22.5" customHeight="1">
      <c r="B589" s="157"/>
      <c r="C589" s="204"/>
      <c r="D589" s="204"/>
      <c r="E589" s="158" t="s">
        <v>5</v>
      </c>
      <c r="F589" s="674" t="s">
        <v>747</v>
      </c>
      <c r="G589" s="675"/>
      <c r="H589" s="675"/>
      <c r="I589" s="675"/>
      <c r="J589" s="204"/>
      <c r="K589" s="158" t="s">
        <v>5</v>
      </c>
      <c r="L589" s="204"/>
      <c r="M589" s="204"/>
      <c r="N589" s="204"/>
      <c r="O589" s="204"/>
      <c r="P589" s="204"/>
      <c r="Q589" s="204"/>
      <c r="R589" s="159"/>
      <c r="T589" s="160"/>
      <c r="U589" s="204"/>
      <c r="V589" s="204"/>
      <c r="W589" s="204"/>
      <c r="X589" s="204"/>
      <c r="Y589" s="204"/>
      <c r="Z589" s="204"/>
      <c r="AA589" s="204"/>
      <c r="AB589" s="204"/>
      <c r="AC589" s="204"/>
      <c r="AD589" s="161"/>
      <c r="AT589" s="162" t="s">
        <v>162</v>
      </c>
      <c r="AU589" s="162" t="s">
        <v>95</v>
      </c>
      <c r="AV589" s="12" t="s">
        <v>84</v>
      </c>
      <c r="AW589" s="12" t="s">
        <v>7</v>
      </c>
      <c r="AX589" s="12" t="s">
        <v>79</v>
      </c>
      <c r="AY589" s="162" t="s">
        <v>153</v>
      </c>
    </row>
    <row r="590" spans="2:65" s="10" customFormat="1" ht="22.5" customHeight="1">
      <c r="B590" s="144"/>
      <c r="C590" s="201"/>
      <c r="D590" s="201"/>
      <c r="E590" s="145" t="s">
        <v>5</v>
      </c>
      <c r="F590" s="658" t="s">
        <v>779</v>
      </c>
      <c r="G590" s="659"/>
      <c r="H590" s="659"/>
      <c r="I590" s="659"/>
      <c r="J590" s="201"/>
      <c r="K590" s="146">
        <v>10.8</v>
      </c>
      <c r="L590" s="201"/>
      <c r="M590" s="201"/>
      <c r="N590" s="201"/>
      <c r="O590" s="201"/>
      <c r="P590" s="201"/>
      <c r="Q590" s="201"/>
      <c r="R590" s="147"/>
      <c r="T590" s="148"/>
      <c r="U590" s="201"/>
      <c r="V590" s="201"/>
      <c r="W590" s="201"/>
      <c r="X590" s="201"/>
      <c r="Y590" s="201"/>
      <c r="Z590" s="201"/>
      <c r="AA590" s="201"/>
      <c r="AB590" s="201"/>
      <c r="AC590" s="201"/>
      <c r="AD590" s="149"/>
      <c r="AT590" s="150" t="s">
        <v>162</v>
      </c>
      <c r="AU590" s="150" t="s">
        <v>95</v>
      </c>
      <c r="AV590" s="10" t="s">
        <v>95</v>
      </c>
      <c r="AW590" s="10" t="s">
        <v>7</v>
      </c>
      <c r="AX590" s="10" t="s">
        <v>79</v>
      </c>
      <c r="AY590" s="150" t="s">
        <v>153</v>
      </c>
    </row>
    <row r="591" spans="2:65" s="11" customFormat="1" ht="22.5" customHeight="1">
      <c r="B591" s="151"/>
      <c r="C591" s="202"/>
      <c r="D591" s="202"/>
      <c r="E591" s="191" t="s">
        <v>5</v>
      </c>
      <c r="F591" s="660" t="s">
        <v>163</v>
      </c>
      <c r="G591" s="661"/>
      <c r="H591" s="661"/>
      <c r="I591" s="661"/>
      <c r="J591" s="202"/>
      <c r="K591" s="152">
        <v>195.19300000000001</v>
      </c>
      <c r="L591" s="202"/>
      <c r="M591" s="202"/>
      <c r="N591" s="202"/>
      <c r="O591" s="202"/>
      <c r="P591" s="202"/>
      <c r="Q591" s="202"/>
      <c r="R591" s="153"/>
      <c r="T591" s="154"/>
      <c r="U591" s="202"/>
      <c r="V591" s="202"/>
      <c r="W591" s="202"/>
      <c r="X591" s="202"/>
      <c r="Y591" s="202"/>
      <c r="Z591" s="202"/>
      <c r="AA591" s="202"/>
      <c r="AB591" s="202"/>
      <c r="AC591" s="202"/>
      <c r="AD591" s="155"/>
      <c r="AT591" s="156" t="s">
        <v>162</v>
      </c>
      <c r="AU591" s="156" t="s">
        <v>95</v>
      </c>
      <c r="AV591" s="11" t="s">
        <v>159</v>
      </c>
      <c r="AW591" s="11" t="s">
        <v>7</v>
      </c>
      <c r="AX591" s="11" t="s">
        <v>84</v>
      </c>
      <c r="AY591" s="156" t="s">
        <v>153</v>
      </c>
    </row>
    <row r="592" spans="2:65" s="1" customFormat="1" ht="31.5" customHeight="1">
      <c r="B592" s="134"/>
      <c r="C592" s="163" t="s">
        <v>795</v>
      </c>
      <c r="D592" s="163" t="s">
        <v>419</v>
      </c>
      <c r="E592" s="164" t="s">
        <v>796</v>
      </c>
      <c r="F592" s="696" t="s">
        <v>797</v>
      </c>
      <c r="G592" s="696"/>
      <c r="H592" s="696"/>
      <c r="I592" s="696"/>
      <c r="J592" s="165" t="s">
        <v>204</v>
      </c>
      <c r="K592" s="166">
        <v>214.71299999999999</v>
      </c>
      <c r="L592" s="167"/>
      <c r="M592" s="697"/>
      <c r="N592" s="697"/>
      <c r="O592" s="698"/>
      <c r="P592" s="655">
        <f>ROUND(V592*K592,2)</f>
        <v>0</v>
      </c>
      <c r="Q592" s="655"/>
      <c r="R592" s="139"/>
      <c r="T592" s="140" t="s">
        <v>5</v>
      </c>
      <c r="U592" s="42" t="s">
        <v>42</v>
      </c>
      <c r="V592" s="210">
        <f>L592+M592</f>
        <v>0</v>
      </c>
      <c r="W592" s="210">
        <f>ROUND(L592*K592,2)</f>
        <v>0</v>
      </c>
      <c r="X592" s="210">
        <f>ROUND(M592*K592,2)</f>
        <v>0</v>
      </c>
      <c r="Y592" s="141">
        <v>0</v>
      </c>
      <c r="Z592" s="141">
        <f>Y592*K592</f>
        <v>0</v>
      </c>
      <c r="AA592" s="141">
        <v>1.3500000000000001E-3</v>
      </c>
      <c r="AB592" s="141">
        <f>AA592*K592</f>
        <v>0.28986255</v>
      </c>
      <c r="AC592" s="141">
        <v>0</v>
      </c>
      <c r="AD592" s="142">
        <f>AC592*K592</f>
        <v>0</v>
      </c>
      <c r="AR592" s="20" t="s">
        <v>348</v>
      </c>
      <c r="AT592" s="20" t="s">
        <v>419</v>
      </c>
      <c r="AU592" s="20" t="s">
        <v>95</v>
      </c>
      <c r="AY592" s="20" t="s">
        <v>153</v>
      </c>
      <c r="BE592" s="143">
        <f>IF(U592="základní",P592,0)</f>
        <v>0</v>
      </c>
      <c r="BF592" s="143">
        <f>IF(U592="snížená",P592,0)</f>
        <v>0</v>
      </c>
      <c r="BG592" s="143">
        <f>IF(U592="zákl. přenesená",P592,0)</f>
        <v>0</v>
      </c>
      <c r="BH592" s="143">
        <f>IF(U592="sníž. přenesená",P592,0)</f>
        <v>0</v>
      </c>
      <c r="BI592" s="143">
        <f>IF(U592="nulová",P592,0)</f>
        <v>0</v>
      </c>
      <c r="BJ592" s="20" t="s">
        <v>84</v>
      </c>
      <c r="BK592" s="143">
        <f>ROUND(V592*K592,2)</f>
        <v>0</v>
      </c>
      <c r="BL592" s="20" t="s">
        <v>370</v>
      </c>
      <c r="BM592" s="20" t="s">
        <v>798</v>
      </c>
    </row>
    <row r="593" spans="2:65" s="12" customFormat="1" ht="22.5" customHeight="1">
      <c r="B593" s="157"/>
      <c r="C593" s="204"/>
      <c r="D593" s="204"/>
      <c r="E593" s="158" t="s">
        <v>5</v>
      </c>
      <c r="F593" s="656" t="s">
        <v>743</v>
      </c>
      <c r="G593" s="657"/>
      <c r="H593" s="657"/>
      <c r="I593" s="657"/>
      <c r="J593" s="204"/>
      <c r="K593" s="158" t="s">
        <v>5</v>
      </c>
      <c r="L593" s="204"/>
      <c r="M593" s="204"/>
      <c r="N593" s="204"/>
      <c r="O593" s="204"/>
      <c r="P593" s="204"/>
      <c r="Q593" s="204"/>
      <c r="R593" s="159"/>
      <c r="T593" s="160"/>
      <c r="U593" s="204"/>
      <c r="V593" s="204"/>
      <c r="W593" s="204"/>
      <c r="X593" s="204"/>
      <c r="Y593" s="204"/>
      <c r="Z593" s="204"/>
      <c r="AA593" s="204"/>
      <c r="AB593" s="204"/>
      <c r="AC593" s="204"/>
      <c r="AD593" s="161"/>
      <c r="AT593" s="162" t="s">
        <v>162</v>
      </c>
      <c r="AU593" s="162" t="s">
        <v>95</v>
      </c>
      <c r="AV593" s="12" t="s">
        <v>84</v>
      </c>
      <c r="AW593" s="12" t="s">
        <v>7</v>
      </c>
      <c r="AX593" s="12" t="s">
        <v>79</v>
      </c>
      <c r="AY593" s="162" t="s">
        <v>153</v>
      </c>
    </row>
    <row r="594" spans="2:65" s="10" customFormat="1" ht="22.5" customHeight="1">
      <c r="B594" s="144"/>
      <c r="C594" s="201"/>
      <c r="D594" s="201"/>
      <c r="E594" s="145" t="s">
        <v>5</v>
      </c>
      <c r="F594" s="658" t="s">
        <v>799</v>
      </c>
      <c r="G594" s="659"/>
      <c r="H594" s="659"/>
      <c r="I594" s="659"/>
      <c r="J594" s="201"/>
      <c r="K594" s="146">
        <v>168.678</v>
      </c>
      <c r="L594" s="201"/>
      <c r="M594" s="201"/>
      <c r="N594" s="201"/>
      <c r="O594" s="201"/>
      <c r="P594" s="201"/>
      <c r="Q594" s="201"/>
      <c r="R594" s="147"/>
      <c r="T594" s="148"/>
      <c r="U594" s="201"/>
      <c r="V594" s="201"/>
      <c r="W594" s="201"/>
      <c r="X594" s="201"/>
      <c r="Y594" s="201"/>
      <c r="Z594" s="201"/>
      <c r="AA594" s="201"/>
      <c r="AB594" s="201"/>
      <c r="AC594" s="201"/>
      <c r="AD594" s="149"/>
      <c r="AT594" s="150" t="s">
        <v>162</v>
      </c>
      <c r="AU594" s="150" t="s">
        <v>95</v>
      </c>
      <c r="AV594" s="10" t="s">
        <v>95</v>
      </c>
      <c r="AW594" s="10" t="s">
        <v>7</v>
      </c>
      <c r="AX594" s="10" t="s">
        <v>79</v>
      </c>
      <c r="AY594" s="150" t="s">
        <v>153</v>
      </c>
    </row>
    <row r="595" spans="2:65" s="12" customFormat="1" ht="22.5" customHeight="1">
      <c r="B595" s="157"/>
      <c r="C595" s="204"/>
      <c r="D595" s="204"/>
      <c r="E595" s="158" t="s">
        <v>5</v>
      </c>
      <c r="F595" s="674" t="s">
        <v>745</v>
      </c>
      <c r="G595" s="675"/>
      <c r="H595" s="675"/>
      <c r="I595" s="675"/>
      <c r="J595" s="204"/>
      <c r="K595" s="158" t="s">
        <v>5</v>
      </c>
      <c r="L595" s="204"/>
      <c r="M595" s="204"/>
      <c r="N595" s="204"/>
      <c r="O595" s="204"/>
      <c r="P595" s="204"/>
      <c r="Q595" s="204"/>
      <c r="R595" s="159"/>
      <c r="T595" s="160"/>
      <c r="U595" s="204"/>
      <c r="V595" s="204"/>
      <c r="W595" s="204"/>
      <c r="X595" s="204"/>
      <c r="Y595" s="204"/>
      <c r="Z595" s="204"/>
      <c r="AA595" s="204"/>
      <c r="AB595" s="204"/>
      <c r="AC595" s="204"/>
      <c r="AD595" s="161"/>
      <c r="AT595" s="162" t="s">
        <v>162</v>
      </c>
      <c r="AU595" s="162" t="s">
        <v>95</v>
      </c>
      <c r="AV595" s="12" t="s">
        <v>84</v>
      </c>
      <c r="AW595" s="12" t="s">
        <v>7</v>
      </c>
      <c r="AX595" s="12" t="s">
        <v>79</v>
      </c>
      <c r="AY595" s="162" t="s">
        <v>153</v>
      </c>
    </row>
    <row r="596" spans="2:65" s="10" customFormat="1" ht="22.5" customHeight="1">
      <c r="B596" s="144"/>
      <c r="C596" s="201"/>
      <c r="D596" s="201"/>
      <c r="E596" s="145" t="s">
        <v>5</v>
      </c>
      <c r="F596" s="658" t="s">
        <v>800</v>
      </c>
      <c r="G596" s="659"/>
      <c r="H596" s="659"/>
      <c r="I596" s="659"/>
      <c r="J596" s="201"/>
      <c r="K596" s="146">
        <v>34.155000000000001</v>
      </c>
      <c r="L596" s="201"/>
      <c r="M596" s="201"/>
      <c r="N596" s="201"/>
      <c r="O596" s="201"/>
      <c r="P596" s="201"/>
      <c r="Q596" s="201"/>
      <c r="R596" s="147"/>
      <c r="T596" s="148"/>
      <c r="U596" s="201"/>
      <c r="V596" s="201"/>
      <c r="W596" s="201"/>
      <c r="X596" s="201"/>
      <c r="Y596" s="201"/>
      <c r="Z596" s="201"/>
      <c r="AA596" s="201"/>
      <c r="AB596" s="201"/>
      <c r="AC596" s="201"/>
      <c r="AD596" s="149"/>
      <c r="AT596" s="150" t="s">
        <v>162</v>
      </c>
      <c r="AU596" s="150" t="s">
        <v>95</v>
      </c>
      <c r="AV596" s="10" t="s">
        <v>95</v>
      </c>
      <c r="AW596" s="10" t="s">
        <v>7</v>
      </c>
      <c r="AX596" s="10" t="s">
        <v>79</v>
      </c>
      <c r="AY596" s="150" t="s">
        <v>153</v>
      </c>
    </row>
    <row r="597" spans="2:65" s="12" customFormat="1" ht="22.5" customHeight="1">
      <c r="B597" s="157"/>
      <c r="C597" s="204"/>
      <c r="D597" s="204"/>
      <c r="E597" s="158" t="s">
        <v>5</v>
      </c>
      <c r="F597" s="674" t="s">
        <v>747</v>
      </c>
      <c r="G597" s="675"/>
      <c r="H597" s="675"/>
      <c r="I597" s="675"/>
      <c r="J597" s="204"/>
      <c r="K597" s="158" t="s">
        <v>5</v>
      </c>
      <c r="L597" s="204"/>
      <c r="M597" s="204"/>
      <c r="N597" s="204"/>
      <c r="O597" s="204"/>
      <c r="P597" s="204"/>
      <c r="Q597" s="204"/>
      <c r="R597" s="159"/>
      <c r="T597" s="160"/>
      <c r="U597" s="204"/>
      <c r="V597" s="204"/>
      <c r="W597" s="204"/>
      <c r="X597" s="204"/>
      <c r="Y597" s="204"/>
      <c r="Z597" s="204"/>
      <c r="AA597" s="204"/>
      <c r="AB597" s="204"/>
      <c r="AC597" s="204"/>
      <c r="AD597" s="161"/>
      <c r="AT597" s="162" t="s">
        <v>162</v>
      </c>
      <c r="AU597" s="162" t="s">
        <v>95</v>
      </c>
      <c r="AV597" s="12" t="s">
        <v>84</v>
      </c>
      <c r="AW597" s="12" t="s">
        <v>7</v>
      </c>
      <c r="AX597" s="12" t="s">
        <v>79</v>
      </c>
      <c r="AY597" s="162" t="s">
        <v>153</v>
      </c>
    </row>
    <row r="598" spans="2:65" s="10" customFormat="1" ht="22.5" customHeight="1">
      <c r="B598" s="144"/>
      <c r="C598" s="201"/>
      <c r="D598" s="201"/>
      <c r="E598" s="145" t="s">
        <v>5</v>
      </c>
      <c r="F598" s="658" t="s">
        <v>801</v>
      </c>
      <c r="G598" s="659"/>
      <c r="H598" s="659"/>
      <c r="I598" s="659"/>
      <c r="J598" s="201"/>
      <c r="K598" s="146">
        <v>11.88</v>
      </c>
      <c r="L598" s="201"/>
      <c r="M598" s="201"/>
      <c r="N598" s="201"/>
      <c r="O598" s="201"/>
      <c r="P598" s="201"/>
      <c r="Q598" s="201"/>
      <c r="R598" s="147"/>
      <c r="T598" s="148"/>
      <c r="U598" s="201"/>
      <c r="V598" s="201"/>
      <c r="W598" s="201"/>
      <c r="X598" s="201"/>
      <c r="Y598" s="201"/>
      <c r="Z598" s="201"/>
      <c r="AA598" s="201"/>
      <c r="AB598" s="201"/>
      <c r="AC598" s="201"/>
      <c r="AD598" s="149"/>
      <c r="AT598" s="150" t="s">
        <v>162</v>
      </c>
      <c r="AU598" s="150" t="s">
        <v>95</v>
      </c>
      <c r="AV598" s="10" t="s">
        <v>95</v>
      </c>
      <c r="AW598" s="10" t="s">
        <v>7</v>
      </c>
      <c r="AX598" s="10" t="s">
        <v>79</v>
      </c>
      <c r="AY598" s="150" t="s">
        <v>153</v>
      </c>
    </row>
    <row r="599" spans="2:65" s="11" customFormat="1" ht="22.5" customHeight="1">
      <c r="B599" s="151"/>
      <c r="C599" s="202"/>
      <c r="D599" s="202"/>
      <c r="E599" s="191" t="s">
        <v>5</v>
      </c>
      <c r="F599" s="660" t="s">
        <v>163</v>
      </c>
      <c r="G599" s="661"/>
      <c r="H599" s="661"/>
      <c r="I599" s="661"/>
      <c r="J599" s="202"/>
      <c r="K599" s="152">
        <v>214.71299999999999</v>
      </c>
      <c r="L599" s="202"/>
      <c r="M599" s="202"/>
      <c r="N599" s="202"/>
      <c r="O599" s="202"/>
      <c r="P599" s="202"/>
      <c r="Q599" s="202"/>
      <c r="R599" s="153"/>
      <c r="T599" s="154"/>
      <c r="U599" s="202"/>
      <c r="V599" s="202"/>
      <c r="W599" s="202"/>
      <c r="X599" s="202"/>
      <c r="Y599" s="202"/>
      <c r="Z599" s="202"/>
      <c r="AA599" s="202"/>
      <c r="AB599" s="202"/>
      <c r="AC599" s="202"/>
      <c r="AD599" s="155"/>
      <c r="AT599" s="156" t="s">
        <v>162</v>
      </c>
      <c r="AU599" s="156" t="s">
        <v>95</v>
      </c>
      <c r="AV599" s="11" t="s">
        <v>159</v>
      </c>
      <c r="AW599" s="11" t="s">
        <v>7</v>
      </c>
      <c r="AX599" s="11" t="s">
        <v>84</v>
      </c>
      <c r="AY599" s="156" t="s">
        <v>153</v>
      </c>
    </row>
    <row r="600" spans="2:65" s="1" customFormat="1" ht="31.5" customHeight="1">
      <c r="B600" s="134"/>
      <c r="C600" s="135" t="s">
        <v>802</v>
      </c>
      <c r="D600" s="135" t="s">
        <v>155</v>
      </c>
      <c r="E600" s="136" t="s">
        <v>803</v>
      </c>
      <c r="F600" s="654" t="s">
        <v>804</v>
      </c>
      <c r="G600" s="654"/>
      <c r="H600" s="654"/>
      <c r="I600" s="654"/>
      <c r="J600" s="137" t="s">
        <v>204</v>
      </c>
      <c r="K600" s="138">
        <v>585.58000000000004</v>
      </c>
      <c r="L600" s="203"/>
      <c r="M600" s="655"/>
      <c r="N600" s="655"/>
      <c r="O600" s="655"/>
      <c r="P600" s="655">
        <f>ROUND(V600*K600,2)</f>
        <v>0</v>
      </c>
      <c r="Q600" s="655"/>
      <c r="R600" s="139"/>
      <c r="T600" s="140" t="s">
        <v>5</v>
      </c>
      <c r="U600" s="42" t="s">
        <v>42</v>
      </c>
      <c r="V600" s="210">
        <f>L600+M600</f>
        <v>0</v>
      </c>
      <c r="W600" s="210">
        <f>ROUND(L600*K600,2)</f>
        <v>0</v>
      </c>
      <c r="X600" s="210">
        <f>ROUND(M600*K600,2)</f>
        <v>0</v>
      </c>
      <c r="Y600" s="141">
        <v>0.04</v>
      </c>
      <c r="Z600" s="141">
        <f>Y600*K600</f>
        <v>23.423200000000001</v>
      </c>
      <c r="AA600" s="141">
        <v>0</v>
      </c>
      <c r="AB600" s="141">
        <f>AA600*K600</f>
        <v>0</v>
      </c>
      <c r="AC600" s="141">
        <v>0</v>
      </c>
      <c r="AD600" s="142">
        <f>AC600*K600</f>
        <v>0</v>
      </c>
      <c r="AR600" s="20" t="s">
        <v>370</v>
      </c>
      <c r="AT600" s="20" t="s">
        <v>155</v>
      </c>
      <c r="AU600" s="20" t="s">
        <v>95</v>
      </c>
      <c r="AY600" s="20" t="s">
        <v>153</v>
      </c>
      <c r="BE600" s="143">
        <f>IF(U600="základní",P600,0)</f>
        <v>0</v>
      </c>
      <c r="BF600" s="143">
        <f>IF(U600="snížená",P600,0)</f>
        <v>0</v>
      </c>
      <c r="BG600" s="143">
        <f>IF(U600="zákl. přenesená",P600,0)</f>
        <v>0</v>
      </c>
      <c r="BH600" s="143">
        <f>IF(U600="sníž. přenesená",P600,0)</f>
        <v>0</v>
      </c>
      <c r="BI600" s="143">
        <f>IF(U600="nulová",P600,0)</f>
        <v>0</v>
      </c>
      <c r="BJ600" s="20" t="s">
        <v>84</v>
      </c>
      <c r="BK600" s="143">
        <f>ROUND(V600*K600,2)</f>
        <v>0</v>
      </c>
      <c r="BL600" s="20" t="s">
        <v>370</v>
      </c>
      <c r="BM600" s="20" t="s">
        <v>805</v>
      </c>
    </row>
    <row r="601" spans="2:65" s="12" customFormat="1" ht="22.5" customHeight="1">
      <c r="B601" s="157"/>
      <c r="C601" s="204"/>
      <c r="D601" s="204"/>
      <c r="E601" s="158" t="s">
        <v>5</v>
      </c>
      <c r="F601" s="656" t="s">
        <v>806</v>
      </c>
      <c r="G601" s="657"/>
      <c r="H601" s="657"/>
      <c r="I601" s="657"/>
      <c r="J601" s="204"/>
      <c r="K601" s="158" t="s">
        <v>5</v>
      </c>
      <c r="L601" s="204"/>
      <c r="M601" s="204"/>
      <c r="N601" s="204"/>
      <c r="O601" s="204"/>
      <c r="P601" s="204"/>
      <c r="Q601" s="204"/>
      <c r="R601" s="159"/>
      <c r="T601" s="160"/>
      <c r="U601" s="204"/>
      <c r="V601" s="204"/>
      <c r="W601" s="204"/>
      <c r="X601" s="204"/>
      <c r="Y601" s="204"/>
      <c r="Z601" s="204"/>
      <c r="AA601" s="204"/>
      <c r="AB601" s="204"/>
      <c r="AC601" s="204"/>
      <c r="AD601" s="161"/>
      <c r="AT601" s="162" t="s">
        <v>162</v>
      </c>
      <c r="AU601" s="162" t="s">
        <v>95</v>
      </c>
      <c r="AV601" s="12" t="s">
        <v>84</v>
      </c>
      <c r="AW601" s="12" t="s">
        <v>7</v>
      </c>
      <c r="AX601" s="12" t="s">
        <v>79</v>
      </c>
      <c r="AY601" s="162" t="s">
        <v>153</v>
      </c>
    </row>
    <row r="602" spans="2:65" s="10" customFormat="1" ht="22.5" customHeight="1">
      <c r="B602" s="144"/>
      <c r="C602" s="201"/>
      <c r="D602" s="201"/>
      <c r="E602" s="145" t="s">
        <v>5</v>
      </c>
      <c r="F602" s="658" t="s">
        <v>807</v>
      </c>
      <c r="G602" s="659"/>
      <c r="H602" s="659"/>
      <c r="I602" s="659"/>
      <c r="J602" s="201"/>
      <c r="K602" s="146">
        <v>460.03</v>
      </c>
      <c r="L602" s="201"/>
      <c r="M602" s="201"/>
      <c r="N602" s="201"/>
      <c r="O602" s="201"/>
      <c r="P602" s="201"/>
      <c r="Q602" s="201"/>
      <c r="R602" s="147"/>
      <c r="T602" s="148"/>
      <c r="U602" s="201"/>
      <c r="V602" s="201"/>
      <c r="W602" s="201"/>
      <c r="X602" s="201"/>
      <c r="Y602" s="201"/>
      <c r="Z602" s="201"/>
      <c r="AA602" s="201"/>
      <c r="AB602" s="201"/>
      <c r="AC602" s="201"/>
      <c r="AD602" s="149"/>
      <c r="AT602" s="150" t="s">
        <v>162</v>
      </c>
      <c r="AU602" s="150" t="s">
        <v>95</v>
      </c>
      <c r="AV602" s="10" t="s">
        <v>95</v>
      </c>
      <c r="AW602" s="10" t="s">
        <v>7</v>
      </c>
      <c r="AX602" s="10" t="s">
        <v>79</v>
      </c>
      <c r="AY602" s="150" t="s">
        <v>153</v>
      </c>
    </row>
    <row r="603" spans="2:65" s="12" customFormat="1" ht="22.5" customHeight="1">
      <c r="B603" s="157"/>
      <c r="C603" s="204"/>
      <c r="D603" s="204"/>
      <c r="E603" s="158" t="s">
        <v>5</v>
      </c>
      <c r="F603" s="674" t="s">
        <v>745</v>
      </c>
      <c r="G603" s="675"/>
      <c r="H603" s="675"/>
      <c r="I603" s="675"/>
      <c r="J603" s="204"/>
      <c r="K603" s="158" t="s">
        <v>5</v>
      </c>
      <c r="L603" s="204"/>
      <c r="M603" s="204"/>
      <c r="N603" s="204"/>
      <c r="O603" s="204"/>
      <c r="P603" s="204"/>
      <c r="Q603" s="204"/>
      <c r="R603" s="159"/>
      <c r="T603" s="160"/>
      <c r="U603" s="204"/>
      <c r="V603" s="204"/>
      <c r="W603" s="204"/>
      <c r="X603" s="204"/>
      <c r="Y603" s="204"/>
      <c r="Z603" s="204"/>
      <c r="AA603" s="204"/>
      <c r="AB603" s="204"/>
      <c r="AC603" s="204"/>
      <c r="AD603" s="161"/>
      <c r="AT603" s="162" t="s">
        <v>162</v>
      </c>
      <c r="AU603" s="162" t="s">
        <v>95</v>
      </c>
      <c r="AV603" s="12" t="s">
        <v>84</v>
      </c>
      <c r="AW603" s="12" t="s">
        <v>7</v>
      </c>
      <c r="AX603" s="12" t="s">
        <v>79</v>
      </c>
      <c r="AY603" s="162" t="s">
        <v>153</v>
      </c>
    </row>
    <row r="604" spans="2:65" s="10" customFormat="1" ht="22.5" customHeight="1">
      <c r="B604" s="144"/>
      <c r="C604" s="201"/>
      <c r="D604" s="201"/>
      <c r="E604" s="145" t="s">
        <v>5</v>
      </c>
      <c r="F604" s="658" t="s">
        <v>808</v>
      </c>
      <c r="G604" s="659"/>
      <c r="H604" s="659"/>
      <c r="I604" s="659"/>
      <c r="J604" s="201"/>
      <c r="K604" s="146">
        <v>93.15</v>
      </c>
      <c r="L604" s="201"/>
      <c r="M604" s="201"/>
      <c r="N604" s="201"/>
      <c r="O604" s="201"/>
      <c r="P604" s="201"/>
      <c r="Q604" s="201"/>
      <c r="R604" s="147"/>
      <c r="T604" s="148"/>
      <c r="U604" s="201"/>
      <c r="V604" s="201"/>
      <c r="W604" s="201"/>
      <c r="X604" s="201"/>
      <c r="Y604" s="201"/>
      <c r="Z604" s="201"/>
      <c r="AA604" s="201"/>
      <c r="AB604" s="201"/>
      <c r="AC604" s="201"/>
      <c r="AD604" s="149"/>
      <c r="AT604" s="150" t="s">
        <v>162</v>
      </c>
      <c r="AU604" s="150" t="s">
        <v>95</v>
      </c>
      <c r="AV604" s="10" t="s">
        <v>95</v>
      </c>
      <c r="AW604" s="10" t="s">
        <v>7</v>
      </c>
      <c r="AX604" s="10" t="s">
        <v>79</v>
      </c>
      <c r="AY604" s="150" t="s">
        <v>153</v>
      </c>
    </row>
    <row r="605" spans="2:65" s="12" customFormat="1" ht="22.5" customHeight="1">
      <c r="B605" s="157"/>
      <c r="C605" s="204"/>
      <c r="D605" s="204"/>
      <c r="E605" s="158" t="s">
        <v>5</v>
      </c>
      <c r="F605" s="674" t="s">
        <v>747</v>
      </c>
      <c r="G605" s="675"/>
      <c r="H605" s="675"/>
      <c r="I605" s="675"/>
      <c r="J605" s="204"/>
      <c r="K605" s="158" t="s">
        <v>5</v>
      </c>
      <c r="L605" s="204"/>
      <c r="M605" s="204"/>
      <c r="N605" s="204"/>
      <c r="O605" s="204"/>
      <c r="P605" s="204"/>
      <c r="Q605" s="204"/>
      <c r="R605" s="159"/>
      <c r="T605" s="160"/>
      <c r="U605" s="204"/>
      <c r="V605" s="204"/>
      <c r="W605" s="204"/>
      <c r="X605" s="204"/>
      <c r="Y605" s="204"/>
      <c r="Z605" s="204"/>
      <c r="AA605" s="204"/>
      <c r="AB605" s="204"/>
      <c r="AC605" s="204"/>
      <c r="AD605" s="161"/>
      <c r="AT605" s="162" t="s">
        <v>162</v>
      </c>
      <c r="AU605" s="162" t="s">
        <v>95</v>
      </c>
      <c r="AV605" s="12" t="s">
        <v>84</v>
      </c>
      <c r="AW605" s="12" t="s">
        <v>7</v>
      </c>
      <c r="AX605" s="12" t="s">
        <v>79</v>
      </c>
      <c r="AY605" s="162" t="s">
        <v>153</v>
      </c>
    </row>
    <row r="606" spans="2:65" s="10" customFormat="1" ht="22.5" customHeight="1">
      <c r="B606" s="144"/>
      <c r="C606" s="201"/>
      <c r="D606" s="201"/>
      <c r="E606" s="145" t="s">
        <v>5</v>
      </c>
      <c r="F606" s="658" t="s">
        <v>809</v>
      </c>
      <c r="G606" s="659"/>
      <c r="H606" s="659"/>
      <c r="I606" s="659"/>
      <c r="J606" s="201"/>
      <c r="K606" s="146">
        <v>32.4</v>
      </c>
      <c r="L606" s="201"/>
      <c r="M606" s="201"/>
      <c r="N606" s="201"/>
      <c r="O606" s="201"/>
      <c r="P606" s="201"/>
      <c r="Q606" s="201"/>
      <c r="R606" s="147"/>
      <c r="T606" s="148"/>
      <c r="U606" s="201"/>
      <c r="V606" s="201"/>
      <c r="W606" s="201"/>
      <c r="X606" s="201"/>
      <c r="Y606" s="201"/>
      <c r="Z606" s="201"/>
      <c r="AA606" s="201"/>
      <c r="AB606" s="201"/>
      <c r="AC606" s="201"/>
      <c r="AD606" s="149"/>
      <c r="AT606" s="150" t="s">
        <v>162</v>
      </c>
      <c r="AU606" s="150" t="s">
        <v>95</v>
      </c>
      <c r="AV606" s="10" t="s">
        <v>95</v>
      </c>
      <c r="AW606" s="10" t="s">
        <v>7</v>
      </c>
      <c r="AX606" s="10" t="s">
        <v>79</v>
      </c>
      <c r="AY606" s="150" t="s">
        <v>153</v>
      </c>
    </row>
    <row r="607" spans="2:65" s="11" customFormat="1" ht="22.5" customHeight="1">
      <c r="B607" s="151"/>
      <c r="C607" s="202"/>
      <c r="D607" s="202"/>
      <c r="E607" s="191" t="s">
        <v>5</v>
      </c>
      <c r="F607" s="660" t="s">
        <v>163</v>
      </c>
      <c r="G607" s="661"/>
      <c r="H607" s="661"/>
      <c r="I607" s="661"/>
      <c r="J607" s="202"/>
      <c r="K607" s="152">
        <v>585.58000000000004</v>
      </c>
      <c r="L607" s="202"/>
      <c r="M607" s="202"/>
      <c r="N607" s="202"/>
      <c r="O607" s="202"/>
      <c r="P607" s="202"/>
      <c r="Q607" s="202"/>
      <c r="R607" s="153"/>
      <c r="T607" s="154"/>
      <c r="U607" s="202"/>
      <c r="V607" s="202"/>
      <c r="W607" s="202"/>
      <c r="X607" s="202"/>
      <c r="Y607" s="202"/>
      <c r="Z607" s="202"/>
      <c r="AA607" s="202"/>
      <c r="AB607" s="202"/>
      <c r="AC607" s="202"/>
      <c r="AD607" s="155"/>
      <c r="AT607" s="156" t="s">
        <v>162</v>
      </c>
      <c r="AU607" s="156" t="s">
        <v>95</v>
      </c>
      <c r="AV607" s="11" t="s">
        <v>159</v>
      </c>
      <c r="AW607" s="11" t="s">
        <v>7</v>
      </c>
      <c r="AX607" s="11" t="s">
        <v>84</v>
      </c>
      <c r="AY607" s="156" t="s">
        <v>153</v>
      </c>
    </row>
    <row r="608" spans="2:65" s="1" customFormat="1" ht="31.5" customHeight="1">
      <c r="B608" s="134"/>
      <c r="C608" s="163" t="s">
        <v>810</v>
      </c>
      <c r="D608" s="163" t="s">
        <v>419</v>
      </c>
      <c r="E608" s="164" t="s">
        <v>811</v>
      </c>
      <c r="F608" s="696" t="s">
        <v>812</v>
      </c>
      <c r="G608" s="696"/>
      <c r="H608" s="696"/>
      <c r="I608" s="696"/>
      <c r="J608" s="165" t="s">
        <v>204</v>
      </c>
      <c r="K608" s="166">
        <v>224.47300000000001</v>
      </c>
      <c r="L608" s="167"/>
      <c r="M608" s="697"/>
      <c r="N608" s="697"/>
      <c r="O608" s="698"/>
      <c r="P608" s="655">
        <f>ROUND(V608*K608,2)</f>
        <v>0</v>
      </c>
      <c r="Q608" s="655"/>
      <c r="R608" s="139"/>
      <c r="T608" s="140" t="s">
        <v>5</v>
      </c>
      <c r="U608" s="42" t="s">
        <v>42</v>
      </c>
      <c r="V608" s="210">
        <f>L608+M608</f>
        <v>0</v>
      </c>
      <c r="W608" s="210">
        <f>ROUND(L608*K608,2)</f>
        <v>0</v>
      </c>
      <c r="X608" s="210">
        <f>ROUND(M608*K608,2)</f>
        <v>0</v>
      </c>
      <c r="Y608" s="141">
        <v>0</v>
      </c>
      <c r="Z608" s="141">
        <f>Y608*K608</f>
        <v>0</v>
      </c>
      <c r="AA608" s="141">
        <v>1E-4</v>
      </c>
      <c r="AB608" s="141">
        <f>AA608*K608</f>
        <v>2.2447300000000003E-2</v>
      </c>
      <c r="AC608" s="141">
        <v>0</v>
      </c>
      <c r="AD608" s="142">
        <f>AC608*K608</f>
        <v>0</v>
      </c>
      <c r="AR608" s="20" t="s">
        <v>348</v>
      </c>
      <c r="AT608" s="20" t="s">
        <v>419</v>
      </c>
      <c r="AU608" s="20" t="s">
        <v>95</v>
      </c>
      <c r="AY608" s="20" t="s">
        <v>153</v>
      </c>
      <c r="BE608" s="143">
        <f>IF(U608="základní",P608,0)</f>
        <v>0</v>
      </c>
      <c r="BF608" s="143">
        <f>IF(U608="snížená",P608,0)</f>
        <v>0</v>
      </c>
      <c r="BG608" s="143">
        <f>IF(U608="zákl. přenesená",P608,0)</f>
        <v>0</v>
      </c>
      <c r="BH608" s="143">
        <f>IF(U608="sníž. přenesená",P608,0)</f>
        <v>0</v>
      </c>
      <c r="BI608" s="143">
        <f>IF(U608="nulová",P608,0)</f>
        <v>0</v>
      </c>
      <c r="BJ608" s="20" t="s">
        <v>84</v>
      </c>
      <c r="BK608" s="143">
        <f>ROUND(V608*K608,2)</f>
        <v>0</v>
      </c>
      <c r="BL608" s="20" t="s">
        <v>370</v>
      </c>
      <c r="BM608" s="20" t="s">
        <v>813</v>
      </c>
    </row>
    <row r="609" spans="2:65" s="12" customFormat="1" ht="22.5" customHeight="1">
      <c r="B609" s="157"/>
      <c r="C609" s="204"/>
      <c r="D609" s="204"/>
      <c r="E609" s="158" t="s">
        <v>5</v>
      </c>
      <c r="F609" s="656" t="s">
        <v>814</v>
      </c>
      <c r="G609" s="657"/>
      <c r="H609" s="657"/>
      <c r="I609" s="657"/>
      <c r="J609" s="204"/>
      <c r="K609" s="158" t="s">
        <v>5</v>
      </c>
      <c r="L609" s="204"/>
      <c r="M609" s="204"/>
      <c r="N609" s="204"/>
      <c r="O609" s="204"/>
      <c r="P609" s="204"/>
      <c r="Q609" s="204"/>
      <c r="R609" s="159"/>
      <c r="T609" s="160"/>
      <c r="U609" s="204"/>
      <c r="V609" s="204"/>
      <c r="W609" s="204"/>
      <c r="X609" s="204"/>
      <c r="Y609" s="204"/>
      <c r="Z609" s="204"/>
      <c r="AA609" s="204"/>
      <c r="AB609" s="204"/>
      <c r="AC609" s="204"/>
      <c r="AD609" s="161"/>
      <c r="AT609" s="162" t="s">
        <v>162</v>
      </c>
      <c r="AU609" s="162" t="s">
        <v>95</v>
      </c>
      <c r="AV609" s="12" t="s">
        <v>84</v>
      </c>
      <c r="AW609" s="12" t="s">
        <v>7</v>
      </c>
      <c r="AX609" s="12" t="s">
        <v>79</v>
      </c>
      <c r="AY609" s="162" t="s">
        <v>153</v>
      </c>
    </row>
    <row r="610" spans="2:65" s="10" customFormat="1" ht="22.5" customHeight="1">
      <c r="B610" s="144"/>
      <c r="C610" s="201"/>
      <c r="D610" s="201"/>
      <c r="E610" s="145" t="s">
        <v>5</v>
      </c>
      <c r="F610" s="658" t="s">
        <v>815</v>
      </c>
      <c r="G610" s="659"/>
      <c r="H610" s="659"/>
      <c r="I610" s="659"/>
      <c r="J610" s="201"/>
      <c r="K610" s="146">
        <v>176.345</v>
      </c>
      <c r="L610" s="201"/>
      <c r="M610" s="201"/>
      <c r="N610" s="201"/>
      <c r="O610" s="201"/>
      <c r="P610" s="201"/>
      <c r="Q610" s="201"/>
      <c r="R610" s="147"/>
      <c r="T610" s="148"/>
      <c r="U610" s="201"/>
      <c r="V610" s="201"/>
      <c r="W610" s="201"/>
      <c r="X610" s="201"/>
      <c r="Y610" s="201"/>
      <c r="Z610" s="201"/>
      <c r="AA610" s="201"/>
      <c r="AB610" s="201"/>
      <c r="AC610" s="201"/>
      <c r="AD610" s="149"/>
      <c r="AT610" s="150" t="s">
        <v>162</v>
      </c>
      <c r="AU610" s="150" t="s">
        <v>95</v>
      </c>
      <c r="AV610" s="10" t="s">
        <v>95</v>
      </c>
      <c r="AW610" s="10" t="s">
        <v>7</v>
      </c>
      <c r="AX610" s="10" t="s">
        <v>79</v>
      </c>
      <c r="AY610" s="150" t="s">
        <v>153</v>
      </c>
    </row>
    <row r="611" spans="2:65" s="12" customFormat="1" ht="22.5" customHeight="1">
      <c r="B611" s="157"/>
      <c r="C611" s="204"/>
      <c r="D611" s="204"/>
      <c r="E611" s="158" t="s">
        <v>5</v>
      </c>
      <c r="F611" s="674" t="s">
        <v>745</v>
      </c>
      <c r="G611" s="675"/>
      <c r="H611" s="675"/>
      <c r="I611" s="675"/>
      <c r="J611" s="204"/>
      <c r="K611" s="158" t="s">
        <v>5</v>
      </c>
      <c r="L611" s="204"/>
      <c r="M611" s="204"/>
      <c r="N611" s="204"/>
      <c r="O611" s="204"/>
      <c r="P611" s="204"/>
      <c r="Q611" s="204"/>
      <c r="R611" s="159"/>
      <c r="T611" s="160"/>
      <c r="U611" s="204"/>
      <c r="V611" s="204"/>
      <c r="W611" s="204"/>
      <c r="X611" s="204"/>
      <c r="Y611" s="204"/>
      <c r="Z611" s="204"/>
      <c r="AA611" s="204"/>
      <c r="AB611" s="204"/>
      <c r="AC611" s="204"/>
      <c r="AD611" s="161"/>
      <c r="AT611" s="162" t="s">
        <v>162</v>
      </c>
      <c r="AU611" s="162" t="s">
        <v>95</v>
      </c>
      <c r="AV611" s="12" t="s">
        <v>84</v>
      </c>
      <c r="AW611" s="12" t="s">
        <v>7</v>
      </c>
      <c r="AX611" s="12" t="s">
        <v>79</v>
      </c>
      <c r="AY611" s="162" t="s">
        <v>153</v>
      </c>
    </row>
    <row r="612" spans="2:65" s="10" customFormat="1" ht="22.5" customHeight="1">
      <c r="B612" s="144"/>
      <c r="C612" s="201"/>
      <c r="D612" s="201"/>
      <c r="E612" s="145" t="s">
        <v>5</v>
      </c>
      <c r="F612" s="658" t="s">
        <v>816</v>
      </c>
      <c r="G612" s="659"/>
      <c r="H612" s="659"/>
      <c r="I612" s="659"/>
      <c r="J612" s="201"/>
      <c r="K612" s="146">
        <v>35.707999999999998</v>
      </c>
      <c r="L612" s="201"/>
      <c r="M612" s="201"/>
      <c r="N612" s="201"/>
      <c r="O612" s="201"/>
      <c r="P612" s="201"/>
      <c r="Q612" s="201"/>
      <c r="R612" s="147"/>
      <c r="T612" s="148"/>
      <c r="U612" s="201"/>
      <c r="V612" s="201"/>
      <c r="W612" s="201"/>
      <c r="X612" s="201"/>
      <c r="Y612" s="201"/>
      <c r="Z612" s="201"/>
      <c r="AA612" s="201"/>
      <c r="AB612" s="201"/>
      <c r="AC612" s="201"/>
      <c r="AD612" s="149"/>
      <c r="AT612" s="150" t="s">
        <v>162</v>
      </c>
      <c r="AU612" s="150" t="s">
        <v>95</v>
      </c>
      <c r="AV612" s="10" t="s">
        <v>95</v>
      </c>
      <c r="AW612" s="10" t="s">
        <v>7</v>
      </c>
      <c r="AX612" s="10" t="s">
        <v>79</v>
      </c>
      <c r="AY612" s="150" t="s">
        <v>153</v>
      </c>
    </row>
    <row r="613" spans="2:65" s="12" customFormat="1" ht="22.5" customHeight="1">
      <c r="B613" s="157"/>
      <c r="C613" s="204"/>
      <c r="D613" s="204"/>
      <c r="E613" s="158" t="s">
        <v>5</v>
      </c>
      <c r="F613" s="674" t="s">
        <v>747</v>
      </c>
      <c r="G613" s="675"/>
      <c r="H613" s="675"/>
      <c r="I613" s="675"/>
      <c r="J613" s="204"/>
      <c r="K613" s="158" t="s">
        <v>5</v>
      </c>
      <c r="L613" s="204"/>
      <c r="M613" s="204"/>
      <c r="N613" s="204"/>
      <c r="O613" s="204"/>
      <c r="P613" s="204"/>
      <c r="Q613" s="204"/>
      <c r="R613" s="159"/>
      <c r="T613" s="160"/>
      <c r="U613" s="204"/>
      <c r="V613" s="204"/>
      <c r="W613" s="204"/>
      <c r="X613" s="204"/>
      <c r="Y613" s="204"/>
      <c r="Z613" s="204"/>
      <c r="AA613" s="204"/>
      <c r="AB613" s="204"/>
      <c r="AC613" s="204"/>
      <c r="AD613" s="161"/>
      <c r="AT613" s="162" t="s">
        <v>162</v>
      </c>
      <c r="AU613" s="162" t="s">
        <v>95</v>
      </c>
      <c r="AV613" s="12" t="s">
        <v>84</v>
      </c>
      <c r="AW613" s="12" t="s">
        <v>7</v>
      </c>
      <c r="AX613" s="12" t="s">
        <v>79</v>
      </c>
      <c r="AY613" s="162" t="s">
        <v>153</v>
      </c>
    </row>
    <row r="614" spans="2:65" s="10" customFormat="1" ht="22.5" customHeight="1">
      <c r="B614" s="144"/>
      <c r="C614" s="201"/>
      <c r="D614" s="201"/>
      <c r="E614" s="145" t="s">
        <v>5</v>
      </c>
      <c r="F614" s="658" t="s">
        <v>817</v>
      </c>
      <c r="G614" s="659"/>
      <c r="H614" s="659"/>
      <c r="I614" s="659"/>
      <c r="J614" s="201"/>
      <c r="K614" s="146">
        <v>12.42</v>
      </c>
      <c r="L614" s="201"/>
      <c r="M614" s="201"/>
      <c r="N614" s="201"/>
      <c r="O614" s="201"/>
      <c r="P614" s="201"/>
      <c r="Q614" s="201"/>
      <c r="R614" s="147"/>
      <c r="T614" s="148"/>
      <c r="U614" s="201"/>
      <c r="V614" s="201"/>
      <c r="W614" s="201"/>
      <c r="X614" s="201"/>
      <c r="Y614" s="201"/>
      <c r="Z614" s="201"/>
      <c r="AA614" s="201"/>
      <c r="AB614" s="201"/>
      <c r="AC614" s="201"/>
      <c r="AD614" s="149"/>
      <c r="AT614" s="150" t="s">
        <v>162</v>
      </c>
      <c r="AU614" s="150" t="s">
        <v>95</v>
      </c>
      <c r="AV614" s="10" t="s">
        <v>95</v>
      </c>
      <c r="AW614" s="10" t="s">
        <v>7</v>
      </c>
      <c r="AX614" s="10" t="s">
        <v>79</v>
      </c>
      <c r="AY614" s="150" t="s">
        <v>153</v>
      </c>
    </row>
    <row r="615" spans="2:65" s="11" customFormat="1" ht="22.5" customHeight="1">
      <c r="B615" s="151"/>
      <c r="C615" s="202"/>
      <c r="D615" s="202"/>
      <c r="E615" s="191" t="s">
        <v>5</v>
      </c>
      <c r="F615" s="660" t="s">
        <v>163</v>
      </c>
      <c r="G615" s="661"/>
      <c r="H615" s="661"/>
      <c r="I615" s="661"/>
      <c r="J615" s="202"/>
      <c r="K615" s="152">
        <v>224.47300000000001</v>
      </c>
      <c r="L615" s="202"/>
      <c r="M615" s="202"/>
      <c r="N615" s="202"/>
      <c r="O615" s="202"/>
      <c r="P615" s="202"/>
      <c r="Q615" s="202"/>
      <c r="R615" s="153"/>
      <c r="T615" s="154"/>
      <c r="U615" s="202"/>
      <c r="V615" s="202"/>
      <c r="W615" s="202"/>
      <c r="X615" s="202"/>
      <c r="Y615" s="202"/>
      <c r="Z615" s="202"/>
      <c r="AA615" s="202"/>
      <c r="AB615" s="202"/>
      <c r="AC615" s="202"/>
      <c r="AD615" s="155"/>
      <c r="AT615" s="156" t="s">
        <v>162</v>
      </c>
      <c r="AU615" s="156" t="s">
        <v>95</v>
      </c>
      <c r="AV615" s="11" t="s">
        <v>159</v>
      </c>
      <c r="AW615" s="11" t="s">
        <v>7</v>
      </c>
      <c r="AX615" s="11" t="s">
        <v>84</v>
      </c>
      <c r="AY615" s="156" t="s">
        <v>153</v>
      </c>
    </row>
    <row r="616" spans="2:65" s="1" customFormat="1" ht="31.5" customHeight="1">
      <c r="B616" s="134"/>
      <c r="C616" s="163" t="s">
        <v>818</v>
      </c>
      <c r="D616" s="163" t="s">
        <v>419</v>
      </c>
      <c r="E616" s="164" t="s">
        <v>819</v>
      </c>
      <c r="F616" s="696" t="s">
        <v>820</v>
      </c>
      <c r="G616" s="696"/>
      <c r="H616" s="696"/>
      <c r="I616" s="696"/>
      <c r="J616" s="165" t="s">
        <v>204</v>
      </c>
      <c r="K616" s="166">
        <v>448.94499999999999</v>
      </c>
      <c r="L616" s="167"/>
      <c r="M616" s="697"/>
      <c r="N616" s="697"/>
      <c r="O616" s="698"/>
      <c r="P616" s="655">
        <f>ROUND(V616*K616,2)</f>
        <v>0</v>
      </c>
      <c r="Q616" s="655"/>
      <c r="R616" s="139"/>
      <c r="T616" s="140" t="s">
        <v>5</v>
      </c>
      <c r="U616" s="42" t="s">
        <v>42</v>
      </c>
      <c r="V616" s="210">
        <f>L616+M616</f>
        <v>0</v>
      </c>
      <c r="W616" s="210">
        <f>ROUND(L616*K616,2)</f>
        <v>0</v>
      </c>
      <c r="X616" s="210">
        <f>ROUND(M616*K616,2)</f>
        <v>0</v>
      </c>
      <c r="Y616" s="141">
        <v>0</v>
      </c>
      <c r="Z616" s="141">
        <f>Y616*K616</f>
        <v>0</v>
      </c>
      <c r="AA616" s="141">
        <v>1E-4</v>
      </c>
      <c r="AB616" s="141">
        <f>AA616*K616</f>
        <v>4.4894500000000004E-2</v>
      </c>
      <c r="AC616" s="141">
        <v>0</v>
      </c>
      <c r="AD616" s="142">
        <f>AC616*K616</f>
        <v>0</v>
      </c>
      <c r="AR616" s="20" t="s">
        <v>348</v>
      </c>
      <c r="AT616" s="20" t="s">
        <v>419</v>
      </c>
      <c r="AU616" s="20" t="s">
        <v>95</v>
      </c>
      <c r="AY616" s="20" t="s">
        <v>153</v>
      </c>
      <c r="BE616" s="143">
        <f>IF(U616="základní",P616,0)</f>
        <v>0</v>
      </c>
      <c r="BF616" s="143">
        <f>IF(U616="snížená",P616,0)</f>
        <v>0</v>
      </c>
      <c r="BG616" s="143">
        <f>IF(U616="zákl. přenesená",P616,0)</f>
        <v>0</v>
      </c>
      <c r="BH616" s="143">
        <f>IF(U616="sníž. přenesená",P616,0)</f>
        <v>0</v>
      </c>
      <c r="BI616" s="143">
        <f>IF(U616="nulová",P616,0)</f>
        <v>0</v>
      </c>
      <c r="BJ616" s="20" t="s">
        <v>84</v>
      </c>
      <c r="BK616" s="143">
        <f>ROUND(V616*K616,2)</f>
        <v>0</v>
      </c>
      <c r="BL616" s="20" t="s">
        <v>370</v>
      </c>
      <c r="BM616" s="20" t="s">
        <v>821</v>
      </c>
    </row>
    <row r="617" spans="2:65" s="12" customFormat="1" ht="22.5" customHeight="1">
      <c r="B617" s="157"/>
      <c r="C617" s="204"/>
      <c r="D617" s="204"/>
      <c r="E617" s="158" t="s">
        <v>5</v>
      </c>
      <c r="F617" s="656" t="s">
        <v>822</v>
      </c>
      <c r="G617" s="657"/>
      <c r="H617" s="657"/>
      <c r="I617" s="657"/>
      <c r="J617" s="204"/>
      <c r="K617" s="158" t="s">
        <v>5</v>
      </c>
      <c r="L617" s="204"/>
      <c r="M617" s="204"/>
      <c r="N617" s="204"/>
      <c r="O617" s="204"/>
      <c r="P617" s="204"/>
      <c r="Q617" s="204"/>
      <c r="R617" s="159"/>
      <c r="T617" s="160"/>
      <c r="U617" s="204"/>
      <c r="V617" s="204"/>
      <c r="W617" s="204"/>
      <c r="X617" s="204"/>
      <c r="Y617" s="204"/>
      <c r="Z617" s="204"/>
      <c r="AA617" s="204"/>
      <c r="AB617" s="204"/>
      <c r="AC617" s="204"/>
      <c r="AD617" s="161"/>
      <c r="AT617" s="162" t="s">
        <v>162</v>
      </c>
      <c r="AU617" s="162" t="s">
        <v>95</v>
      </c>
      <c r="AV617" s="12" t="s">
        <v>84</v>
      </c>
      <c r="AW617" s="12" t="s">
        <v>7</v>
      </c>
      <c r="AX617" s="12" t="s">
        <v>79</v>
      </c>
      <c r="AY617" s="162" t="s">
        <v>153</v>
      </c>
    </row>
    <row r="618" spans="2:65" s="10" customFormat="1" ht="22.5" customHeight="1">
      <c r="B618" s="144"/>
      <c r="C618" s="201"/>
      <c r="D618" s="201"/>
      <c r="E618" s="145" t="s">
        <v>5</v>
      </c>
      <c r="F618" s="658" t="s">
        <v>823</v>
      </c>
      <c r="G618" s="659"/>
      <c r="H618" s="659"/>
      <c r="I618" s="659"/>
      <c r="J618" s="201"/>
      <c r="K618" s="146">
        <v>352.69</v>
      </c>
      <c r="L618" s="201"/>
      <c r="M618" s="201"/>
      <c r="N618" s="201"/>
      <c r="O618" s="201"/>
      <c r="P618" s="201"/>
      <c r="Q618" s="201"/>
      <c r="R618" s="147"/>
      <c r="T618" s="148"/>
      <c r="U618" s="201"/>
      <c r="V618" s="201"/>
      <c r="W618" s="201"/>
      <c r="X618" s="201"/>
      <c r="Y618" s="201"/>
      <c r="Z618" s="201"/>
      <c r="AA618" s="201"/>
      <c r="AB618" s="201"/>
      <c r="AC618" s="201"/>
      <c r="AD618" s="149"/>
      <c r="AT618" s="150" t="s">
        <v>162</v>
      </c>
      <c r="AU618" s="150" t="s">
        <v>95</v>
      </c>
      <c r="AV618" s="10" t="s">
        <v>95</v>
      </c>
      <c r="AW618" s="10" t="s">
        <v>7</v>
      </c>
      <c r="AX618" s="10" t="s">
        <v>79</v>
      </c>
      <c r="AY618" s="150" t="s">
        <v>153</v>
      </c>
    </row>
    <row r="619" spans="2:65" s="12" customFormat="1" ht="22.5" customHeight="1">
      <c r="B619" s="157"/>
      <c r="C619" s="204"/>
      <c r="D619" s="204"/>
      <c r="E619" s="158" t="s">
        <v>5</v>
      </c>
      <c r="F619" s="674" t="s">
        <v>745</v>
      </c>
      <c r="G619" s="675"/>
      <c r="H619" s="675"/>
      <c r="I619" s="675"/>
      <c r="J619" s="204"/>
      <c r="K619" s="158" t="s">
        <v>5</v>
      </c>
      <c r="L619" s="204"/>
      <c r="M619" s="204"/>
      <c r="N619" s="204"/>
      <c r="O619" s="204"/>
      <c r="P619" s="204"/>
      <c r="Q619" s="204"/>
      <c r="R619" s="159"/>
      <c r="T619" s="160"/>
      <c r="U619" s="204"/>
      <c r="V619" s="204"/>
      <c r="W619" s="204"/>
      <c r="X619" s="204"/>
      <c r="Y619" s="204"/>
      <c r="Z619" s="204"/>
      <c r="AA619" s="204"/>
      <c r="AB619" s="204"/>
      <c r="AC619" s="204"/>
      <c r="AD619" s="161"/>
      <c r="AT619" s="162" t="s">
        <v>162</v>
      </c>
      <c r="AU619" s="162" t="s">
        <v>95</v>
      </c>
      <c r="AV619" s="12" t="s">
        <v>84</v>
      </c>
      <c r="AW619" s="12" t="s">
        <v>7</v>
      </c>
      <c r="AX619" s="12" t="s">
        <v>79</v>
      </c>
      <c r="AY619" s="162" t="s">
        <v>153</v>
      </c>
    </row>
    <row r="620" spans="2:65" s="10" customFormat="1" ht="22.5" customHeight="1">
      <c r="B620" s="144"/>
      <c r="C620" s="201"/>
      <c r="D620" s="201"/>
      <c r="E620" s="145" t="s">
        <v>5</v>
      </c>
      <c r="F620" s="658" t="s">
        <v>824</v>
      </c>
      <c r="G620" s="659"/>
      <c r="H620" s="659"/>
      <c r="I620" s="659"/>
      <c r="J620" s="201"/>
      <c r="K620" s="146">
        <v>71.415000000000006</v>
      </c>
      <c r="L620" s="201"/>
      <c r="M620" s="201"/>
      <c r="N620" s="201"/>
      <c r="O620" s="201"/>
      <c r="P620" s="201"/>
      <c r="Q620" s="201"/>
      <c r="R620" s="147"/>
      <c r="T620" s="148"/>
      <c r="U620" s="201"/>
      <c r="V620" s="201"/>
      <c r="W620" s="201"/>
      <c r="X620" s="201"/>
      <c r="Y620" s="201"/>
      <c r="Z620" s="201"/>
      <c r="AA620" s="201"/>
      <c r="AB620" s="201"/>
      <c r="AC620" s="201"/>
      <c r="AD620" s="149"/>
      <c r="AT620" s="150" t="s">
        <v>162</v>
      </c>
      <c r="AU620" s="150" t="s">
        <v>95</v>
      </c>
      <c r="AV620" s="10" t="s">
        <v>95</v>
      </c>
      <c r="AW620" s="10" t="s">
        <v>7</v>
      </c>
      <c r="AX620" s="10" t="s">
        <v>79</v>
      </c>
      <c r="AY620" s="150" t="s">
        <v>153</v>
      </c>
    </row>
    <row r="621" spans="2:65" s="12" customFormat="1" ht="22.5" customHeight="1">
      <c r="B621" s="157"/>
      <c r="C621" s="204"/>
      <c r="D621" s="204"/>
      <c r="E621" s="158" t="s">
        <v>5</v>
      </c>
      <c r="F621" s="674" t="s">
        <v>747</v>
      </c>
      <c r="G621" s="675"/>
      <c r="H621" s="675"/>
      <c r="I621" s="675"/>
      <c r="J621" s="204"/>
      <c r="K621" s="158" t="s">
        <v>5</v>
      </c>
      <c r="L621" s="204"/>
      <c r="M621" s="204"/>
      <c r="N621" s="204"/>
      <c r="O621" s="204"/>
      <c r="P621" s="204"/>
      <c r="Q621" s="204"/>
      <c r="R621" s="159"/>
      <c r="T621" s="160"/>
      <c r="U621" s="204"/>
      <c r="V621" s="204"/>
      <c r="W621" s="204"/>
      <c r="X621" s="204"/>
      <c r="Y621" s="204"/>
      <c r="Z621" s="204"/>
      <c r="AA621" s="204"/>
      <c r="AB621" s="204"/>
      <c r="AC621" s="204"/>
      <c r="AD621" s="161"/>
      <c r="AT621" s="162" t="s">
        <v>162</v>
      </c>
      <c r="AU621" s="162" t="s">
        <v>95</v>
      </c>
      <c r="AV621" s="12" t="s">
        <v>84</v>
      </c>
      <c r="AW621" s="12" t="s">
        <v>7</v>
      </c>
      <c r="AX621" s="12" t="s">
        <v>79</v>
      </c>
      <c r="AY621" s="162" t="s">
        <v>153</v>
      </c>
    </row>
    <row r="622" spans="2:65" s="10" customFormat="1" ht="22.5" customHeight="1">
      <c r="B622" s="144"/>
      <c r="C622" s="201"/>
      <c r="D622" s="201"/>
      <c r="E622" s="145" t="s">
        <v>5</v>
      </c>
      <c r="F622" s="658" t="s">
        <v>825</v>
      </c>
      <c r="G622" s="659"/>
      <c r="H622" s="659"/>
      <c r="I622" s="659"/>
      <c r="J622" s="201"/>
      <c r="K622" s="146">
        <v>24.84</v>
      </c>
      <c r="L622" s="201"/>
      <c r="M622" s="201"/>
      <c r="N622" s="201"/>
      <c r="O622" s="201"/>
      <c r="P622" s="201"/>
      <c r="Q622" s="201"/>
      <c r="R622" s="147"/>
      <c r="T622" s="148"/>
      <c r="U622" s="201"/>
      <c r="V622" s="201"/>
      <c r="W622" s="201"/>
      <c r="X622" s="201"/>
      <c r="Y622" s="201"/>
      <c r="Z622" s="201"/>
      <c r="AA622" s="201"/>
      <c r="AB622" s="201"/>
      <c r="AC622" s="201"/>
      <c r="AD622" s="149"/>
      <c r="AT622" s="150" t="s">
        <v>162</v>
      </c>
      <c r="AU622" s="150" t="s">
        <v>95</v>
      </c>
      <c r="AV622" s="10" t="s">
        <v>95</v>
      </c>
      <c r="AW622" s="10" t="s">
        <v>7</v>
      </c>
      <c r="AX622" s="10" t="s">
        <v>79</v>
      </c>
      <c r="AY622" s="150" t="s">
        <v>153</v>
      </c>
    </row>
    <row r="623" spans="2:65" s="11" customFormat="1" ht="22.5" customHeight="1">
      <c r="B623" s="151"/>
      <c r="C623" s="202"/>
      <c r="D623" s="202"/>
      <c r="E623" s="191" t="s">
        <v>5</v>
      </c>
      <c r="F623" s="660" t="s">
        <v>163</v>
      </c>
      <c r="G623" s="661"/>
      <c r="H623" s="661"/>
      <c r="I623" s="661"/>
      <c r="J623" s="202"/>
      <c r="K623" s="152">
        <v>448.94499999999999</v>
      </c>
      <c r="L623" s="202"/>
      <c r="M623" s="202"/>
      <c r="N623" s="202"/>
      <c r="O623" s="202"/>
      <c r="P623" s="202"/>
      <c r="Q623" s="202"/>
      <c r="R623" s="153"/>
      <c r="T623" s="154"/>
      <c r="U623" s="202"/>
      <c r="V623" s="202"/>
      <c r="W623" s="202"/>
      <c r="X623" s="202"/>
      <c r="Y623" s="202"/>
      <c r="Z623" s="202"/>
      <c r="AA623" s="202"/>
      <c r="AB623" s="202"/>
      <c r="AC623" s="202"/>
      <c r="AD623" s="155"/>
      <c r="AT623" s="156" t="s">
        <v>162</v>
      </c>
      <c r="AU623" s="156" t="s">
        <v>95</v>
      </c>
      <c r="AV623" s="11" t="s">
        <v>159</v>
      </c>
      <c r="AW623" s="11" t="s">
        <v>7</v>
      </c>
      <c r="AX623" s="11" t="s">
        <v>84</v>
      </c>
      <c r="AY623" s="156" t="s">
        <v>153</v>
      </c>
    </row>
    <row r="624" spans="2:65" s="1" customFormat="1" ht="44.25" customHeight="1">
      <c r="B624" s="134"/>
      <c r="C624" s="135" t="s">
        <v>826</v>
      </c>
      <c r="D624" s="135" t="s">
        <v>155</v>
      </c>
      <c r="E624" s="136" t="s">
        <v>827</v>
      </c>
      <c r="F624" s="654" t="s">
        <v>828</v>
      </c>
      <c r="G624" s="654"/>
      <c r="H624" s="654"/>
      <c r="I624" s="654"/>
      <c r="J624" s="137" t="s">
        <v>204</v>
      </c>
      <c r="K624" s="138">
        <v>133.08099999999999</v>
      </c>
      <c r="L624" s="203"/>
      <c r="M624" s="655"/>
      <c r="N624" s="655"/>
      <c r="O624" s="655"/>
      <c r="P624" s="655">
        <f>ROUND(V624*K624,2)</f>
        <v>0</v>
      </c>
      <c r="Q624" s="655"/>
      <c r="R624" s="139"/>
      <c r="T624" s="140" t="s">
        <v>5</v>
      </c>
      <c r="U624" s="42" t="s">
        <v>42</v>
      </c>
      <c r="V624" s="210">
        <f>L624+M624</f>
        <v>0</v>
      </c>
      <c r="W624" s="210">
        <f>ROUND(L624*K624,2)</f>
        <v>0</v>
      </c>
      <c r="X624" s="210">
        <f>ROUND(M624*K624,2)</f>
        <v>0</v>
      </c>
      <c r="Y624" s="141">
        <v>0.115</v>
      </c>
      <c r="Z624" s="141">
        <f>Y624*K624</f>
        <v>15.304314999999999</v>
      </c>
      <c r="AA624" s="141">
        <v>0</v>
      </c>
      <c r="AB624" s="141">
        <f>AA624*K624</f>
        <v>0</v>
      </c>
      <c r="AC624" s="141">
        <v>0</v>
      </c>
      <c r="AD624" s="142">
        <f>AC624*K624</f>
        <v>0</v>
      </c>
      <c r="AR624" s="20" t="s">
        <v>370</v>
      </c>
      <c r="AT624" s="20" t="s">
        <v>155</v>
      </c>
      <c r="AU624" s="20" t="s">
        <v>95</v>
      </c>
      <c r="AY624" s="20" t="s">
        <v>153</v>
      </c>
      <c r="BE624" s="143">
        <f>IF(U624="základní",P624,0)</f>
        <v>0</v>
      </c>
      <c r="BF624" s="143">
        <f>IF(U624="snížená",P624,0)</f>
        <v>0</v>
      </c>
      <c r="BG624" s="143">
        <f>IF(U624="zákl. přenesená",P624,0)</f>
        <v>0</v>
      </c>
      <c r="BH624" s="143">
        <f>IF(U624="sníž. přenesená",P624,0)</f>
        <v>0</v>
      </c>
      <c r="BI624" s="143">
        <f>IF(U624="nulová",P624,0)</f>
        <v>0</v>
      </c>
      <c r="BJ624" s="20" t="s">
        <v>84</v>
      </c>
      <c r="BK624" s="143">
        <f>ROUND(V624*K624,2)</f>
        <v>0</v>
      </c>
      <c r="BL624" s="20" t="s">
        <v>370</v>
      </c>
      <c r="BM624" s="20" t="s">
        <v>829</v>
      </c>
    </row>
    <row r="625" spans="2:65" s="12" customFormat="1" ht="22.5" customHeight="1">
      <c r="B625" s="157"/>
      <c r="C625" s="204"/>
      <c r="D625" s="204"/>
      <c r="E625" s="158" t="s">
        <v>5</v>
      </c>
      <c r="F625" s="656" t="s">
        <v>743</v>
      </c>
      <c r="G625" s="657"/>
      <c r="H625" s="657"/>
      <c r="I625" s="657"/>
      <c r="J625" s="204"/>
      <c r="K625" s="158" t="s">
        <v>5</v>
      </c>
      <c r="L625" s="204"/>
      <c r="M625" s="204"/>
      <c r="N625" s="204"/>
      <c r="O625" s="204"/>
      <c r="P625" s="204"/>
      <c r="Q625" s="204"/>
      <c r="R625" s="159"/>
      <c r="T625" s="160"/>
      <c r="U625" s="204"/>
      <c r="V625" s="204"/>
      <c r="W625" s="204"/>
      <c r="X625" s="204"/>
      <c r="Y625" s="204"/>
      <c r="Z625" s="204"/>
      <c r="AA625" s="204"/>
      <c r="AB625" s="204"/>
      <c r="AC625" s="204"/>
      <c r="AD625" s="161"/>
      <c r="AT625" s="162" t="s">
        <v>162</v>
      </c>
      <c r="AU625" s="162" t="s">
        <v>95</v>
      </c>
      <c r="AV625" s="12" t="s">
        <v>84</v>
      </c>
      <c r="AW625" s="12" t="s">
        <v>7</v>
      </c>
      <c r="AX625" s="12" t="s">
        <v>79</v>
      </c>
      <c r="AY625" s="162" t="s">
        <v>153</v>
      </c>
    </row>
    <row r="626" spans="2:65" s="10" customFormat="1" ht="22.5" customHeight="1">
      <c r="B626" s="144"/>
      <c r="C626" s="201"/>
      <c r="D626" s="201"/>
      <c r="E626" s="145" t="s">
        <v>5</v>
      </c>
      <c r="F626" s="658" t="s">
        <v>830</v>
      </c>
      <c r="G626" s="659"/>
      <c r="H626" s="659"/>
      <c r="I626" s="659"/>
      <c r="J626" s="201"/>
      <c r="K626" s="146">
        <v>133.08099999999999</v>
      </c>
      <c r="L626" s="201"/>
      <c r="M626" s="201"/>
      <c r="N626" s="201"/>
      <c r="O626" s="201"/>
      <c r="P626" s="201"/>
      <c r="Q626" s="201"/>
      <c r="R626" s="147"/>
      <c r="T626" s="148"/>
      <c r="U626" s="201"/>
      <c r="V626" s="201"/>
      <c r="W626" s="201"/>
      <c r="X626" s="201"/>
      <c r="Y626" s="201"/>
      <c r="Z626" s="201"/>
      <c r="AA626" s="201"/>
      <c r="AB626" s="201"/>
      <c r="AC626" s="201"/>
      <c r="AD626" s="149"/>
      <c r="AT626" s="150" t="s">
        <v>162</v>
      </c>
      <c r="AU626" s="150" t="s">
        <v>95</v>
      </c>
      <c r="AV626" s="10" t="s">
        <v>95</v>
      </c>
      <c r="AW626" s="10" t="s">
        <v>7</v>
      </c>
      <c r="AX626" s="10" t="s">
        <v>79</v>
      </c>
      <c r="AY626" s="150" t="s">
        <v>153</v>
      </c>
    </row>
    <row r="627" spans="2:65" s="11" customFormat="1" ht="22.5" customHeight="1">
      <c r="B627" s="151"/>
      <c r="C627" s="202"/>
      <c r="D627" s="202"/>
      <c r="E627" s="191" t="s">
        <v>5</v>
      </c>
      <c r="F627" s="660" t="s">
        <v>163</v>
      </c>
      <c r="G627" s="661"/>
      <c r="H627" s="661"/>
      <c r="I627" s="661"/>
      <c r="J627" s="202"/>
      <c r="K627" s="152">
        <v>133.08099999999999</v>
      </c>
      <c r="L627" s="202"/>
      <c r="M627" s="202"/>
      <c r="N627" s="202"/>
      <c r="O627" s="202"/>
      <c r="P627" s="202"/>
      <c r="Q627" s="202"/>
      <c r="R627" s="153"/>
      <c r="T627" s="154"/>
      <c r="U627" s="202"/>
      <c r="V627" s="202"/>
      <c r="W627" s="202"/>
      <c r="X627" s="202"/>
      <c r="Y627" s="202"/>
      <c r="Z627" s="202"/>
      <c r="AA627" s="202"/>
      <c r="AB627" s="202"/>
      <c r="AC627" s="202"/>
      <c r="AD627" s="155"/>
      <c r="AT627" s="156" t="s">
        <v>162</v>
      </c>
      <c r="AU627" s="156" t="s">
        <v>95</v>
      </c>
      <c r="AV627" s="11" t="s">
        <v>159</v>
      </c>
      <c r="AW627" s="11" t="s">
        <v>7</v>
      </c>
      <c r="AX627" s="11" t="s">
        <v>84</v>
      </c>
      <c r="AY627" s="156" t="s">
        <v>153</v>
      </c>
    </row>
    <row r="628" spans="2:65" s="1" customFormat="1" ht="31.5" customHeight="1">
      <c r="B628" s="134"/>
      <c r="C628" s="163" t="s">
        <v>831</v>
      </c>
      <c r="D628" s="163" t="s">
        <v>419</v>
      </c>
      <c r="E628" s="164" t="s">
        <v>832</v>
      </c>
      <c r="F628" s="696" t="s">
        <v>833</v>
      </c>
      <c r="G628" s="696"/>
      <c r="H628" s="696"/>
      <c r="I628" s="696"/>
      <c r="J628" s="165" t="s">
        <v>158</v>
      </c>
      <c r="K628" s="166">
        <v>13.308</v>
      </c>
      <c r="L628" s="167"/>
      <c r="M628" s="697"/>
      <c r="N628" s="697"/>
      <c r="O628" s="698"/>
      <c r="P628" s="655">
        <f>ROUND(V628*K628,2)</f>
        <v>0</v>
      </c>
      <c r="Q628" s="655"/>
      <c r="R628" s="139"/>
      <c r="T628" s="140" t="s">
        <v>5</v>
      </c>
      <c r="U628" s="42" t="s">
        <v>42</v>
      </c>
      <c r="V628" s="210">
        <f>L628+M628</f>
        <v>0</v>
      </c>
      <c r="W628" s="210">
        <f>ROUND(L628*K628,2)</f>
        <v>0</v>
      </c>
      <c r="X628" s="210">
        <f>ROUND(M628*K628,2)</f>
        <v>0</v>
      </c>
      <c r="Y628" s="141">
        <v>0</v>
      </c>
      <c r="Z628" s="141">
        <f>Y628*K628</f>
        <v>0</v>
      </c>
      <c r="AA628" s="141">
        <v>0.51</v>
      </c>
      <c r="AB628" s="141">
        <f>AA628*K628</f>
        <v>6.7870800000000004</v>
      </c>
      <c r="AC628" s="141">
        <v>0</v>
      </c>
      <c r="AD628" s="142">
        <f>AC628*K628</f>
        <v>0</v>
      </c>
      <c r="AR628" s="20" t="s">
        <v>348</v>
      </c>
      <c r="AT628" s="20" t="s">
        <v>419</v>
      </c>
      <c r="AU628" s="20" t="s">
        <v>95</v>
      </c>
      <c r="AY628" s="20" t="s">
        <v>153</v>
      </c>
      <c r="BE628" s="143">
        <f>IF(U628="základní",P628,0)</f>
        <v>0</v>
      </c>
      <c r="BF628" s="143">
        <f>IF(U628="snížená",P628,0)</f>
        <v>0</v>
      </c>
      <c r="BG628" s="143">
        <f>IF(U628="zákl. přenesená",P628,0)</f>
        <v>0</v>
      </c>
      <c r="BH628" s="143">
        <f>IF(U628="sníž. přenesená",P628,0)</f>
        <v>0</v>
      </c>
      <c r="BI628" s="143">
        <f>IF(U628="nulová",P628,0)</f>
        <v>0</v>
      </c>
      <c r="BJ628" s="20" t="s">
        <v>84</v>
      </c>
      <c r="BK628" s="143">
        <f>ROUND(V628*K628,2)</f>
        <v>0</v>
      </c>
      <c r="BL628" s="20" t="s">
        <v>370</v>
      </c>
      <c r="BM628" s="20" t="s">
        <v>834</v>
      </c>
    </row>
    <row r="629" spans="2:65" s="12" customFormat="1" ht="22.5" customHeight="1">
      <c r="B629" s="157"/>
      <c r="C629" s="204"/>
      <c r="D629" s="204"/>
      <c r="E629" s="158" t="s">
        <v>5</v>
      </c>
      <c r="F629" s="656" t="s">
        <v>743</v>
      </c>
      <c r="G629" s="657"/>
      <c r="H629" s="657"/>
      <c r="I629" s="657"/>
      <c r="J629" s="204"/>
      <c r="K629" s="158" t="s">
        <v>5</v>
      </c>
      <c r="L629" s="204"/>
      <c r="M629" s="204"/>
      <c r="N629" s="204"/>
      <c r="O629" s="204"/>
      <c r="P629" s="204"/>
      <c r="Q629" s="204"/>
      <c r="R629" s="159"/>
      <c r="T629" s="160"/>
      <c r="U629" s="204"/>
      <c r="V629" s="204"/>
      <c r="W629" s="204"/>
      <c r="X629" s="204"/>
      <c r="Y629" s="204"/>
      <c r="Z629" s="204"/>
      <c r="AA629" s="204"/>
      <c r="AB629" s="204"/>
      <c r="AC629" s="204"/>
      <c r="AD629" s="161"/>
      <c r="AT629" s="162" t="s">
        <v>162</v>
      </c>
      <c r="AU629" s="162" t="s">
        <v>95</v>
      </c>
      <c r="AV629" s="12" t="s">
        <v>84</v>
      </c>
      <c r="AW629" s="12" t="s">
        <v>7</v>
      </c>
      <c r="AX629" s="12" t="s">
        <v>79</v>
      </c>
      <c r="AY629" s="162" t="s">
        <v>153</v>
      </c>
    </row>
    <row r="630" spans="2:65" s="10" customFormat="1" ht="22.5" customHeight="1">
      <c r="B630" s="144"/>
      <c r="C630" s="201"/>
      <c r="D630" s="201"/>
      <c r="E630" s="145" t="s">
        <v>5</v>
      </c>
      <c r="F630" s="658" t="s">
        <v>835</v>
      </c>
      <c r="G630" s="659"/>
      <c r="H630" s="659"/>
      <c r="I630" s="659"/>
      <c r="J630" s="201"/>
      <c r="K630" s="146">
        <v>13.308</v>
      </c>
      <c r="L630" s="201"/>
      <c r="M630" s="201"/>
      <c r="N630" s="201"/>
      <c r="O630" s="201"/>
      <c r="P630" s="201"/>
      <c r="Q630" s="201"/>
      <c r="R630" s="147"/>
      <c r="T630" s="148"/>
      <c r="U630" s="201"/>
      <c r="V630" s="201"/>
      <c r="W630" s="201"/>
      <c r="X630" s="201"/>
      <c r="Y630" s="201"/>
      <c r="Z630" s="201"/>
      <c r="AA630" s="201"/>
      <c r="AB630" s="201"/>
      <c r="AC630" s="201"/>
      <c r="AD630" s="149"/>
      <c r="AT630" s="150" t="s">
        <v>162</v>
      </c>
      <c r="AU630" s="150" t="s">
        <v>95</v>
      </c>
      <c r="AV630" s="10" t="s">
        <v>95</v>
      </c>
      <c r="AW630" s="10" t="s">
        <v>7</v>
      </c>
      <c r="AX630" s="10" t="s">
        <v>79</v>
      </c>
      <c r="AY630" s="150" t="s">
        <v>153</v>
      </c>
    </row>
    <row r="631" spans="2:65" s="11" customFormat="1" ht="22.5" customHeight="1">
      <c r="B631" s="151"/>
      <c r="C631" s="202"/>
      <c r="D631" s="202"/>
      <c r="E631" s="191" t="s">
        <v>5</v>
      </c>
      <c r="F631" s="660" t="s">
        <v>163</v>
      </c>
      <c r="G631" s="661"/>
      <c r="H631" s="661"/>
      <c r="I631" s="661"/>
      <c r="J631" s="202"/>
      <c r="K631" s="152">
        <v>13.308</v>
      </c>
      <c r="L631" s="202"/>
      <c r="M631" s="202"/>
      <c r="N631" s="202"/>
      <c r="O631" s="202"/>
      <c r="P631" s="202"/>
      <c r="Q631" s="202"/>
      <c r="R631" s="153"/>
      <c r="T631" s="154"/>
      <c r="U631" s="202"/>
      <c r="V631" s="202"/>
      <c r="W631" s="202"/>
      <c r="X631" s="202"/>
      <c r="Y631" s="202"/>
      <c r="Z631" s="202"/>
      <c r="AA631" s="202"/>
      <c r="AB631" s="202"/>
      <c r="AC631" s="202"/>
      <c r="AD631" s="155"/>
      <c r="AT631" s="156" t="s">
        <v>162</v>
      </c>
      <c r="AU631" s="156" t="s">
        <v>95</v>
      </c>
      <c r="AV631" s="11" t="s">
        <v>159</v>
      </c>
      <c r="AW631" s="11" t="s">
        <v>7</v>
      </c>
      <c r="AX631" s="11" t="s">
        <v>84</v>
      </c>
      <c r="AY631" s="156" t="s">
        <v>153</v>
      </c>
    </row>
    <row r="632" spans="2:65" s="1" customFormat="1" ht="31.5" customHeight="1">
      <c r="B632" s="134"/>
      <c r="C632" s="135" t="s">
        <v>836</v>
      </c>
      <c r="D632" s="135" t="s">
        <v>155</v>
      </c>
      <c r="E632" s="136" t="s">
        <v>837</v>
      </c>
      <c r="F632" s="654" t="s">
        <v>838</v>
      </c>
      <c r="G632" s="654"/>
      <c r="H632" s="654"/>
      <c r="I632" s="654"/>
      <c r="J632" s="137" t="s">
        <v>486</v>
      </c>
      <c r="K632" s="138">
        <v>2</v>
      </c>
      <c r="L632" s="203"/>
      <c r="M632" s="655"/>
      <c r="N632" s="655"/>
      <c r="O632" s="655"/>
      <c r="P632" s="655">
        <f>ROUND(V632*K632,2)</f>
        <v>0</v>
      </c>
      <c r="Q632" s="655"/>
      <c r="R632" s="139"/>
      <c r="T632" s="140" t="s">
        <v>5</v>
      </c>
      <c r="U632" s="42" t="s">
        <v>42</v>
      </c>
      <c r="V632" s="210">
        <f>L632+M632</f>
        <v>0</v>
      </c>
      <c r="W632" s="210">
        <f>ROUND(L632*K632,2)</f>
        <v>0</v>
      </c>
      <c r="X632" s="210">
        <f>ROUND(M632*K632,2)</f>
        <v>0</v>
      </c>
      <c r="Y632" s="141">
        <v>0</v>
      </c>
      <c r="Z632" s="141">
        <f>Y632*K632</f>
        <v>0</v>
      </c>
      <c r="AA632" s="141">
        <v>3.1099999999999999E-3</v>
      </c>
      <c r="AB632" s="141">
        <f>AA632*K632</f>
        <v>6.2199999999999998E-3</v>
      </c>
      <c r="AC632" s="141">
        <v>0</v>
      </c>
      <c r="AD632" s="142">
        <f>AC632*K632</f>
        <v>0</v>
      </c>
      <c r="AR632" s="20" t="s">
        <v>370</v>
      </c>
      <c r="AT632" s="20" t="s">
        <v>155</v>
      </c>
      <c r="AU632" s="20" t="s">
        <v>95</v>
      </c>
      <c r="AY632" s="20" t="s">
        <v>153</v>
      </c>
      <c r="BE632" s="143">
        <f>IF(U632="základní",P632,0)</f>
        <v>0</v>
      </c>
      <c r="BF632" s="143">
        <f>IF(U632="snížená",P632,0)</f>
        <v>0</v>
      </c>
      <c r="BG632" s="143">
        <f>IF(U632="zákl. přenesená",P632,0)</f>
        <v>0</v>
      </c>
      <c r="BH632" s="143">
        <f>IF(U632="sníž. přenesená",P632,0)</f>
        <v>0</v>
      </c>
      <c r="BI632" s="143">
        <f>IF(U632="nulová",P632,0)</f>
        <v>0</v>
      </c>
      <c r="BJ632" s="20" t="s">
        <v>84</v>
      </c>
      <c r="BK632" s="143">
        <f>ROUND(V632*K632,2)</f>
        <v>0</v>
      </c>
      <c r="BL632" s="20" t="s">
        <v>370</v>
      </c>
      <c r="BM632" s="20" t="s">
        <v>839</v>
      </c>
    </row>
    <row r="633" spans="2:65" s="1" customFormat="1" ht="31.5" customHeight="1">
      <c r="B633" s="134"/>
      <c r="C633" s="135" t="s">
        <v>840</v>
      </c>
      <c r="D633" s="135" t="s">
        <v>155</v>
      </c>
      <c r="E633" s="136" t="s">
        <v>841</v>
      </c>
      <c r="F633" s="654" t="s">
        <v>842</v>
      </c>
      <c r="G633" s="654"/>
      <c r="H633" s="654"/>
      <c r="I633" s="654"/>
      <c r="J633" s="137" t="s">
        <v>554</v>
      </c>
      <c r="K633" s="138">
        <v>1</v>
      </c>
      <c r="L633" s="203"/>
      <c r="M633" s="655"/>
      <c r="N633" s="655"/>
      <c r="O633" s="655"/>
      <c r="P633" s="655">
        <f>ROUND(V633*K633,2)</f>
        <v>0</v>
      </c>
      <c r="Q633" s="655"/>
      <c r="R633" s="139"/>
      <c r="T633" s="140" t="s">
        <v>5</v>
      </c>
      <c r="U633" s="42" t="s">
        <v>42</v>
      </c>
      <c r="V633" s="210">
        <f>L633+M633</f>
        <v>0</v>
      </c>
      <c r="W633" s="210">
        <f>ROUND(L633*K633,2)</f>
        <v>0</v>
      </c>
      <c r="X633" s="210">
        <f>ROUND(M633*K633,2)</f>
        <v>0</v>
      </c>
      <c r="Y633" s="141">
        <v>0</v>
      </c>
      <c r="Z633" s="141">
        <f>Y633*K633</f>
        <v>0</v>
      </c>
      <c r="AA633" s="141">
        <v>0</v>
      </c>
      <c r="AB633" s="141">
        <f>AA633*K633</f>
        <v>0</v>
      </c>
      <c r="AC633" s="141">
        <v>0</v>
      </c>
      <c r="AD633" s="142">
        <f>AC633*K633</f>
        <v>0</v>
      </c>
      <c r="AR633" s="20" t="s">
        <v>370</v>
      </c>
      <c r="AT633" s="20" t="s">
        <v>155</v>
      </c>
      <c r="AU633" s="20" t="s">
        <v>95</v>
      </c>
      <c r="AY633" s="20" t="s">
        <v>153</v>
      </c>
      <c r="BE633" s="143">
        <f>IF(U633="základní",P633,0)</f>
        <v>0</v>
      </c>
      <c r="BF633" s="143">
        <f>IF(U633="snížená",P633,0)</f>
        <v>0</v>
      </c>
      <c r="BG633" s="143">
        <f>IF(U633="zákl. přenesená",P633,0)</f>
        <v>0</v>
      </c>
      <c r="BH633" s="143">
        <f>IF(U633="sníž. přenesená",P633,0)</f>
        <v>0</v>
      </c>
      <c r="BI633" s="143">
        <f>IF(U633="nulová",P633,0)</f>
        <v>0</v>
      </c>
      <c r="BJ633" s="20" t="s">
        <v>84</v>
      </c>
      <c r="BK633" s="143">
        <f>ROUND(V633*K633,2)</f>
        <v>0</v>
      </c>
      <c r="BL633" s="20" t="s">
        <v>370</v>
      </c>
      <c r="BM633" s="20" t="s">
        <v>843</v>
      </c>
    </row>
    <row r="634" spans="2:65" s="1" customFormat="1" ht="22.5" customHeight="1">
      <c r="B634" s="134"/>
      <c r="C634" s="135" t="s">
        <v>844</v>
      </c>
      <c r="D634" s="135" t="s">
        <v>155</v>
      </c>
      <c r="E634" s="136" t="s">
        <v>845</v>
      </c>
      <c r="F634" s="654" t="s">
        <v>2465</v>
      </c>
      <c r="G634" s="654"/>
      <c r="H634" s="654"/>
      <c r="I634" s="654"/>
      <c r="J634" s="137" t="s">
        <v>204</v>
      </c>
      <c r="K634" s="138">
        <v>133.08099999999999</v>
      </c>
      <c r="L634" s="203"/>
      <c r="M634" s="655"/>
      <c r="N634" s="655"/>
      <c r="O634" s="655"/>
      <c r="P634" s="655">
        <f>ROUND(V634*K634,2)</f>
        <v>0</v>
      </c>
      <c r="Q634" s="655"/>
      <c r="R634" s="139"/>
      <c r="T634" s="140" t="s">
        <v>5</v>
      </c>
      <c r="U634" s="42" t="s">
        <v>42</v>
      </c>
      <c r="V634" s="210">
        <f>L634+M634</f>
        <v>0</v>
      </c>
      <c r="W634" s="210">
        <f>ROUND(L634*K634,2)</f>
        <v>0</v>
      </c>
      <c r="X634" s="210">
        <f>ROUND(M634*K634,2)</f>
        <v>0</v>
      </c>
      <c r="Y634" s="141">
        <v>0</v>
      </c>
      <c r="Z634" s="141">
        <f>Y634*K634</f>
        <v>0</v>
      </c>
      <c r="AA634" s="141">
        <v>0</v>
      </c>
      <c r="AB634" s="141">
        <f>AA634*K634</f>
        <v>0</v>
      </c>
      <c r="AC634" s="141">
        <v>0</v>
      </c>
      <c r="AD634" s="142">
        <f>AC634*K634</f>
        <v>0</v>
      </c>
      <c r="AR634" s="20" t="s">
        <v>370</v>
      </c>
      <c r="AT634" s="20" t="s">
        <v>155</v>
      </c>
      <c r="AU634" s="20" t="s">
        <v>95</v>
      </c>
      <c r="AY634" s="20" t="s">
        <v>153</v>
      </c>
      <c r="BE634" s="143">
        <f>IF(U634="základní",P634,0)</f>
        <v>0</v>
      </c>
      <c r="BF634" s="143">
        <f>IF(U634="snížená",P634,0)</f>
        <v>0</v>
      </c>
      <c r="BG634" s="143">
        <f>IF(U634="zákl. přenesená",P634,0)</f>
        <v>0</v>
      </c>
      <c r="BH634" s="143">
        <f>IF(U634="sníž. přenesená",P634,0)</f>
        <v>0</v>
      </c>
      <c r="BI634" s="143">
        <f>IF(U634="nulová",P634,0)</f>
        <v>0</v>
      </c>
      <c r="BJ634" s="20" t="s">
        <v>84</v>
      </c>
      <c r="BK634" s="143">
        <f>ROUND(V634*K634,2)</f>
        <v>0</v>
      </c>
      <c r="BL634" s="20" t="s">
        <v>370</v>
      </c>
      <c r="BM634" s="20" t="s">
        <v>846</v>
      </c>
    </row>
    <row r="635" spans="2:65" s="12" customFormat="1" ht="22.5" customHeight="1">
      <c r="B635" s="157"/>
      <c r="C635" s="204"/>
      <c r="D635" s="204"/>
      <c r="E635" s="158" t="s">
        <v>5</v>
      </c>
      <c r="F635" s="656" t="s">
        <v>743</v>
      </c>
      <c r="G635" s="657"/>
      <c r="H635" s="657"/>
      <c r="I635" s="657"/>
      <c r="J635" s="204"/>
      <c r="K635" s="158" t="s">
        <v>5</v>
      </c>
      <c r="L635" s="204"/>
      <c r="M635" s="204"/>
      <c r="N635" s="204"/>
      <c r="O635" s="204"/>
      <c r="P635" s="204"/>
      <c r="Q635" s="204"/>
      <c r="R635" s="159"/>
      <c r="T635" s="160"/>
      <c r="U635" s="204"/>
      <c r="V635" s="204"/>
      <c r="W635" s="204"/>
      <c r="X635" s="204"/>
      <c r="Y635" s="204"/>
      <c r="Z635" s="204"/>
      <c r="AA635" s="204"/>
      <c r="AB635" s="204"/>
      <c r="AC635" s="204"/>
      <c r="AD635" s="161"/>
      <c r="AT635" s="162" t="s">
        <v>162</v>
      </c>
      <c r="AU635" s="162" t="s">
        <v>95</v>
      </c>
      <c r="AV635" s="12" t="s">
        <v>84</v>
      </c>
      <c r="AW635" s="12" t="s">
        <v>7</v>
      </c>
      <c r="AX635" s="12" t="s">
        <v>79</v>
      </c>
      <c r="AY635" s="162" t="s">
        <v>153</v>
      </c>
    </row>
    <row r="636" spans="2:65" s="10" customFormat="1" ht="22.5" customHeight="1">
      <c r="B636" s="144"/>
      <c r="C636" s="201"/>
      <c r="D636" s="201"/>
      <c r="E636" s="145" t="s">
        <v>5</v>
      </c>
      <c r="F636" s="658" t="s">
        <v>830</v>
      </c>
      <c r="G636" s="659"/>
      <c r="H636" s="659"/>
      <c r="I636" s="659"/>
      <c r="J636" s="201"/>
      <c r="K636" s="146">
        <v>133.08099999999999</v>
      </c>
      <c r="L636" s="201"/>
      <c r="M636" s="201"/>
      <c r="N636" s="201"/>
      <c r="O636" s="201"/>
      <c r="P636" s="201"/>
      <c r="Q636" s="201"/>
      <c r="R636" s="147"/>
      <c r="T636" s="148"/>
      <c r="U636" s="201"/>
      <c r="V636" s="201"/>
      <c r="W636" s="201"/>
      <c r="X636" s="201"/>
      <c r="Y636" s="201"/>
      <c r="Z636" s="201"/>
      <c r="AA636" s="201"/>
      <c r="AB636" s="201"/>
      <c r="AC636" s="201"/>
      <c r="AD636" s="149"/>
      <c r="AT636" s="150" t="s">
        <v>162</v>
      </c>
      <c r="AU636" s="150" t="s">
        <v>95</v>
      </c>
      <c r="AV636" s="10" t="s">
        <v>95</v>
      </c>
      <c r="AW636" s="10" t="s">
        <v>7</v>
      </c>
      <c r="AX636" s="10" t="s">
        <v>79</v>
      </c>
      <c r="AY636" s="150" t="s">
        <v>153</v>
      </c>
    </row>
    <row r="637" spans="2:65" s="11" customFormat="1" ht="22.5" customHeight="1">
      <c r="B637" s="151"/>
      <c r="C637" s="202"/>
      <c r="D637" s="202"/>
      <c r="E637" s="191" t="s">
        <v>5</v>
      </c>
      <c r="F637" s="660" t="s">
        <v>163</v>
      </c>
      <c r="G637" s="661"/>
      <c r="H637" s="661"/>
      <c r="I637" s="661"/>
      <c r="J637" s="202"/>
      <c r="K637" s="152">
        <v>133.08099999999999</v>
      </c>
      <c r="L637" s="202"/>
      <c r="M637" s="202"/>
      <c r="N637" s="202"/>
      <c r="O637" s="202"/>
      <c r="P637" s="202"/>
      <c r="Q637" s="202"/>
      <c r="R637" s="153"/>
      <c r="T637" s="154"/>
      <c r="U637" s="202"/>
      <c r="V637" s="202"/>
      <c r="W637" s="202"/>
      <c r="X637" s="202"/>
      <c r="Y637" s="202"/>
      <c r="Z637" s="202"/>
      <c r="AA637" s="202"/>
      <c r="AB637" s="202"/>
      <c r="AC637" s="202"/>
      <c r="AD637" s="155"/>
      <c r="AT637" s="156" t="s">
        <v>162</v>
      </c>
      <c r="AU637" s="156" t="s">
        <v>95</v>
      </c>
      <c r="AV637" s="11" t="s">
        <v>159</v>
      </c>
      <c r="AW637" s="11" t="s">
        <v>7</v>
      </c>
      <c r="AX637" s="11" t="s">
        <v>84</v>
      </c>
      <c r="AY637" s="156" t="s">
        <v>153</v>
      </c>
    </row>
    <row r="638" spans="2:65" s="1" customFormat="1" ht="31.5" customHeight="1">
      <c r="B638" s="134"/>
      <c r="C638" s="135" t="s">
        <v>847</v>
      </c>
      <c r="D638" s="135" t="s">
        <v>155</v>
      </c>
      <c r="E638" s="136" t="s">
        <v>848</v>
      </c>
      <c r="F638" s="654" t="s">
        <v>849</v>
      </c>
      <c r="G638" s="654"/>
      <c r="H638" s="654"/>
      <c r="I638" s="654"/>
      <c r="J638" s="137" t="s">
        <v>737</v>
      </c>
      <c r="K638" s="138">
        <v>2856.4430000000002</v>
      </c>
      <c r="L638" s="203"/>
      <c r="M638" s="655"/>
      <c r="N638" s="655"/>
      <c r="O638" s="655"/>
      <c r="P638" s="655">
        <f>ROUND(V638*K638,2)</f>
        <v>0</v>
      </c>
      <c r="Q638" s="655"/>
      <c r="R638" s="139"/>
      <c r="T638" s="140" t="s">
        <v>5</v>
      </c>
      <c r="U638" s="42" t="s">
        <v>42</v>
      </c>
      <c r="V638" s="210">
        <f>L638+M638</f>
        <v>0</v>
      </c>
      <c r="W638" s="210">
        <f>ROUND(L638*K638,2)</f>
        <v>0</v>
      </c>
      <c r="X638" s="210">
        <f>ROUND(M638*K638,2)</f>
        <v>0</v>
      </c>
      <c r="Y638" s="141">
        <v>0</v>
      </c>
      <c r="Z638" s="141">
        <f>Y638*K638</f>
        <v>0</v>
      </c>
      <c r="AA638" s="141">
        <v>0</v>
      </c>
      <c r="AB638" s="141">
        <f>AA638*K638</f>
        <v>0</v>
      </c>
      <c r="AC638" s="141">
        <v>0</v>
      </c>
      <c r="AD638" s="142">
        <f>AC638*K638</f>
        <v>0</v>
      </c>
      <c r="AR638" s="20" t="s">
        <v>370</v>
      </c>
      <c r="AT638" s="20" t="s">
        <v>155</v>
      </c>
      <c r="AU638" s="20" t="s">
        <v>95</v>
      </c>
      <c r="AY638" s="20" t="s">
        <v>153</v>
      </c>
      <c r="BE638" s="143">
        <f>IF(U638="základní",P638,0)</f>
        <v>0</v>
      </c>
      <c r="BF638" s="143">
        <f>IF(U638="snížená",P638,0)</f>
        <v>0</v>
      </c>
      <c r="BG638" s="143">
        <f>IF(U638="zákl. přenesená",P638,0)</f>
        <v>0</v>
      </c>
      <c r="BH638" s="143">
        <f>IF(U638="sníž. přenesená",P638,0)</f>
        <v>0</v>
      </c>
      <c r="BI638" s="143">
        <f>IF(U638="nulová",P638,0)</f>
        <v>0</v>
      </c>
      <c r="BJ638" s="20" t="s">
        <v>84</v>
      </c>
      <c r="BK638" s="143">
        <f>ROUND(V638*K638,2)</f>
        <v>0</v>
      </c>
      <c r="BL638" s="20" t="s">
        <v>370</v>
      </c>
      <c r="BM638" s="20" t="s">
        <v>850</v>
      </c>
    </row>
    <row r="639" spans="2:65" s="9" customFormat="1" ht="29.85" customHeight="1">
      <c r="B639" s="122"/>
      <c r="C639" s="123"/>
      <c r="D639" s="133" t="s">
        <v>120</v>
      </c>
      <c r="E639" s="133"/>
      <c r="F639" s="133"/>
      <c r="G639" s="133"/>
      <c r="H639" s="133"/>
      <c r="I639" s="133"/>
      <c r="J639" s="133"/>
      <c r="K639" s="133"/>
      <c r="L639" s="133"/>
      <c r="M639" s="649">
        <f>BK639</f>
        <v>0</v>
      </c>
      <c r="N639" s="650"/>
      <c r="O639" s="650"/>
      <c r="P639" s="650"/>
      <c r="Q639" s="650"/>
      <c r="R639" s="125"/>
      <c r="T639" s="126"/>
      <c r="U639" s="123"/>
      <c r="V639" s="123"/>
      <c r="W639" s="127">
        <f>SUM(W640:W680)</f>
        <v>0</v>
      </c>
      <c r="X639" s="127">
        <f>SUM(X640:X680)</f>
        <v>0</v>
      </c>
      <c r="Y639" s="123"/>
      <c r="Z639" s="128">
        <f>SUM(Z640:Z680)</f>
        <v>73.446480000000008</v>
      </c>
      <c r="AA639" s="123"/>
      <c r="AB639" s="128">
        <f>SUM(AB640:AB680)</f>
        <v>2.5113784600000004</v>
      </c>
      <c r="AC639" s="123"/>
      <c r="AD639" s="129">
        <f>SUM(AD640:AD680)</f>
        <v>0</v>
      </c>
      <c r="AR639" s="130" t="s">
        <v>95</v>
      </c>
      <c r="AT639" s="131" t="s">
        <v>78</v>
      </c>
      <c r="AU639" s="131" t="s">
        <v>84</v>
      </c>
      <c r="AY639" s="130" t="s">
        <v>153</v>
      </c>
      <c r="BK639" s="132">
        <f>SUM(BK640:BK680)</f>
        <v>0</v>
      </c>
    </row>
    <row r="640" spans="2:65" s="1" customFormat="1" ht="31.5" customHeight="1">
      <c r="B640" s="134"/>
      <c r="C640" s="135" t="s">
        <v>851</v>
      </c>
      <c r="D640" s="135" t="s">
        <v>155</v>
      </c>
      <c r="E640" s="136" t="s">
        <v>852</v>
      </c>
      <c r="F640" s="654" t="s">
        <v>853</v>
      </c>
      <c r="G640" s="654"/>
      <c r="H640" s="654"/>
      <c r="I640" s="654"/>
      <c r="J640" s="137" t="s">
        <v>204</v>
      </c>
      <c r="K640" s="138">
        <v>169.363</v>
      </c>
      <c r="L640" s="203"/>
      <c r="M640" s="655"/>
      <c r="N640" s="655"/>
      <c r="O640" s="655"/>
      <c r="P640" s="655">
        <f>ROUND(V640*K640,2)</f>
        <v>0</v>
      </c>
      <c r="Q640" s="655"/>
      <c r="R640" s="139"/>
      <c r="T640" s="140" t="s">
        <v>5</v>
      </c>
      <c r="U640" s="42" t="s">
        <v>42</v>
      </c>
      <c r="V640" s="210">
        <f>L640+M640</f>
        <v>0</v>
      </c>
      <c r="W640" s="210">
        <f>ROUND(L640*K640,2)</f>
        <v>0</v>
      </c>
      <c r="X640" s="210">
        <f>ROUND(M640*K640,2)</f>
        <v>0</v>
      </c>
      <c r="Y640" s="141">
        <v>0.13500000000000001</v>
      </c>
      <c r="Z640" s="141">
        <f>Y640*K640</f>
        <v>22.864005000000002</v>
      </c>
      <c r="AA640" s="141">
        <v>2.0000000000000001E-4</v>
      </c>
      <c r="AB640" s="141">
        <f>AA640*K640</f>
        <v>3.3872600000000003E-2</v>
      </c>
      <c r="AC640" s="141">
        <v>0</v>
      </c>
      <c r="AD640" s="142">
        <f>AC640*K640</f>
        <v>0</v>
      </c>
      <c r="AR640" s="20" t="s">
        <v>370</v>
      </c>
      <c r="AT640" s="20" t="s">
        <v>155</v>
      </c>
      <c r="AU640" s="20" t="s">
        <v>95</v>
      </c>
      <c r="AY640" s="20" t="s">
        <v>153</v>
      </c>
      <c r="BE640" s="143">
        <f>IF(U640="základní",P640,0)</f>
        <v>0</v>
      </c>
      <c r="BF640" s="143">
        <f>IF(U640="snížená",P640,0)</f>
        <v>0</v>
      </c>
      <c r="BG640" s="143">
        <f>IF(U640="zákl. přenesená",P640,0)</f>
        <v>0</v>
      </c>
      <c r="BH640" s="143">
        <f>IF(U640="sníž. přenesená",P640,0)</f>
        <v>0</v>
      </c>
      <c r="BI640" s="143">
        <f>IF(U640="nulová",P640,0)</f>
        <v>0</v>
      </c>
      <c r="BJ640" s="20" t="s">
        <v>84</v>
      </c>
      <c r="BK640" s="143">
        <f>ROUND(V640*K640,2)</f>
        <v>0</v>
      </c>
      <c r="BL640" s="20" t="s">
        <v>370</v>
      </c>
      <c r="BM640" s="20" t="s">
        <v>854</v>
      </c>
    </row>
    <row r="641" spans="2:65" s="12" customFormat="1" ht="22.5" customHeight="1">
      <c r="B641" s="157"/>
      <c r="C641" s="204"/>
      <c r="D641" s="204"/>
      <c r="E641" s="158" t="s">
        <v>5</v>
      </c>
      <c r="F641" s="656" t="s">
        <v>743</v>
      </c>
      <c r="G641" s="657"/>
      <c r="H641" s="657"/>
      <c r="I641" s="657"/>
      <c r="J641" s="204"/>
      <c r="K641" s="158" t="s">
        <v>5</v>
      </c>
      <c r="L641" s="204"/>
      <c r="M641" s="204"/>
      <c r="N641" s="204"/>
      <c r="O641" s="204"/>
      <c r="P641" s="204"/>
      <c r="Q641" s="204"/>
      <c r="R641" s="159"/>
      <c r="T641" s="160"/>
      <c r="U641" s="204"/>
      <c r="V641" s="204"/>
      <c r="W641" s="204"/>
      <c r="X641" s="204"/>
      <c r="Y641" s="204"/>
      <c r="Z641" s="204"/>
      <c r="AA641" s="204"/>
      <c r="AB641" s="204"/>
      <c r="AC641" s="204"/>
      <c r="AD641" s="161"/>
      <c r="AT641" s="162" t="s">
        <v>162</v>
      </c>
      <c r="AU641" s="162" t="s">
        <v>95</v>
      </c>
      <c r="AV641" s="12" t="s">
        <v>84</v>
      </c>
      <c r="AW641" s="12" t="s">
        <v>7</v>
      </c>
      <c r="AX641" s="12" t="s">
        <v>79</v>
      </c>
      <c r="AY641" s="162" t="s">
        <v>153</v>
      </c>
    </row>
    <row r="642" spans="2:65" s="10" customFormat="1" ht="22.5" customHeight="1">
      <c r="B642" s="144"/>
      <c r="C642" s="201"/>
      <c r="D642" s="201"/>
      <c r="E642" s="145" t="s">
        <v>5</v>
      </c>
      <c r="F642" s="658" t="s">
        <v>744</v>
      </c>
      <c r="G642" s="659"/>
      <c r="H642" s="659"/>
      <c r="I642" s="659"/>
      <c r="J642" s="201"/>
      <c r="K642" s="146">
        <v>153.34299999999999</v>
      </c>
      <c r="L642" s="201"/>
      <c r="M642" s="201"/>
      <c r="N642" s="201"/>
      <c r="O642" s="201"/>
      <c r="P642" s="201"/>
      <c r="Q642" s="201"/>
      <c r="R642" s="147"/>
      <c r="T642" s="148"/>
      <c r="U642" s="201"/>
      <c r="V642" s="201"/>
      <c r="W642" s="201"/>
      <c r="X642" s="201"/>
      <c r="Y642" s="201"/>
      <c r="Z642" s="201"/>
      <c r="AA642" s="201"/>
      <c r="AB642" s="201"/>
      <c r="AC642" s="201"/>
      <c r="AD642" s="149"/>
      <c r="AT642" s="150" t="s">
        <v>162</v>
      </c>
      <c r="AU642" s="150" t="s">
        <v>95</v>
      </c>
      <c r="AV642" s="10" t="s">
        <v>95</v>
      </c>
      <c r="AW642" s="10" t="s">
        <v>7</v>
      </c>
      <c r="AX642" s="10" t="s">
        <v>79</v>
      </c>
      <c r="AY642" s="150" t="s">
        <v>153</v>
      </c>
    </row>
    <row r="643" spans="2:65" s="12" customFormat="1" ht="22.5" customHeight="1">
      <c r="B643" s="157"/>
      <c r="C643" s="204"/>
      <c r="D643" s="204"/>
      <c r="E643" s="158" t="s">
        <v>5</v>
      </c>
      <c r="F643" s="674" t="s">
        <v>466</v>
      </c>
      <c r="G643" s="675"/>
      <c r="H643" s="675"/>
      <c r="I643" s="675"/>
      <c r="J643" s="204"/>
      <c r="K643" s="158" t="s">
        <v>5</v>
      </c>
      <c r="L643" s="204"/>
      <c r="M643" s="204"/>
      <c r="N643" s="204"/>
      <c r="O643" s="204"/>
      <c r="P643" s="204"/>
      <c r="Q643" s="204"/>
      <c r="R643" s="159"/>
      <c r="T643" s="160"/>
      <c r="U643" s="204"/>
      <c r="V643" s="204"/>
      <c r="W643" s="204"/>
      <c r="X643" s="204"/>
      <c r="Y643" s="204"/>
      <c r="Z643" s="204"/>
      <c r="AA643" s="204"/>
      <c r="AB643" s="204"/>
      <c r="AC643" s="204"/>
      <c r="AD643" s="161"/>
      <c r="AT643" s="162" t="s">
        <v>162</v>
      </c>
      <c r="AU643" s="162" t="s">
        <v>95</v>
      </c>
      <c r="AV643" s="12" t="s">
        <v>84</v>
      </c>
      <c r="AW643" s="12" t="s">
        <v>7</v>
      </c>
      <c r="AX643" s="12" t="s">
        <v>79</v>
      </c>
      <c r="AY643" s="162" t="s">
        <v>153</v>
      </c>
    </row>
    <row r="644" spans="2:65" s="10" customFormat="1" ht="22.5" customHeight="1">
      <c r="B644" s="144"/>
      <c r="C644" s="201"/>
      <c r="D644" s="201"/>
      <c r="E644" s="145" t="s">
        <v>5</v>
      </c>
      <c r="F644" s="658" t="s">
        <v>855</v>
      </c>
      <c r="G644" s="659"/>
      <c r="H644" s="659"/>
      <c r="I644" s="659"/>
      <c r="J644" s="201"/>
      <c r="K644" s="146">
        <v>16.02</v>
      </c>
      <c r="L644" s="201"/>
      <c r="M644" s="201"/>
      <c r="N644" s="201"/>
      <c r="O644" s="201"/>
      <c r="P644" s="201"/>
      <c r="Q644" s="201"/>
      <c r="R644" s="147"/>
      <c r="T644" s="148"/>
      <c r="U644" s="201"/>
      <c r="V644" s="201"/>
      <c r="W644" s="201"/>
      <c r="X644" s="201"/>
      <c r="Y644" s="201"/>
      <c r="Z644" s="201"/>
      <c r="AA644" s="201"/>
      <c r="AB644" s="201"/>
      <c r="AC644" s="201"/>
      <c r="AD644" s="149"/>
      <c r="AT644" s="150" t="s">
        <v>162</v>
      </c>
      <c r="AU644" s="150" t="s">
        <v>95</v>
      </c>
      <c r="AV644" s="10" t="s">
        <v>95</v>
      </c>
      <c r="AW644" s="10" t="s">
        <v>7</v>
      </c>
      <c r="AX644" s="10" t="s">
        <v>79</v>
      </c>
      <c r="AY644" s="150" t="s">
        <v>153</v>
      </c>
    </row>
    <row r="645" spans="2:65" s="11" customFormat="1" ht="22.5" customHeight="1">
      <c r="B645" s="151"/>
      <c r="C645" s="202"/>
      <c r="D645" s="202"/>
      <c r="E645" s="191" t="s">
        <v>5</v>
      </c>
      <c r="F645" s="660" t="s">
        <v>163</v>
      </c>
      <c r="G645" s="661"/>
      <c r="H645" s="661"/>
      <c r="I645" s="661"/>
      <c r="J645" s="202"/>
      <c r="K645" s="152">
        <v>169.363</v>
      </c>
      <c r="L645" s="202"/>
      <c r="M645" s="202"/>
      <c r="N645" s="202"/>
      <c r="O645" s="202"/>
      <c r="P645" s="202"/>
      <c r="Q645" s="202"/>
      <c r="R645" s="153"/>
      <c r="T645" s="154"/>
      <c r="U645" s="202"/>
      <c r="V645" s="202"/>
      <c r="W645" s="202"/>
      <c r="X645" s="202"/>
      <c r="Y645" s="202"/>
      <c r="Z645" s="202"/>
      <c r="AA645" s="202"/>
      <c r="AB645" s="202"/>
      <c r="AC645" s="202"/>
      <c r="AD645" s="155"/>
      <c r="AT645" s="156" t="s">
        <v>162</v>
      </c>
      <c r="AU645" s="156" t="s">
        <v>95</v>
      </c>
      <c r="AV645" s="11" t="s">
        <v>159</v>
      </c>
      <c r="AW645" s="11" t="s">
        <v>7</v>
      </c>
      <c r="AX645" s="11" t="s">
        <v>84</v>
      </c>
      <c r="AY645" s="156" t="s">
        <v>153</v>
      </c>
    </row>
    <row r="646" spans="2:65" s="1" customFormat="1" ht="31.5" customHeight="1">
      <c r="B646" s="134"/>
      <c r="C646" s="163" t="s">
        <v>856</v>
      </c>
      <c r="D646" s="163" t="s">
        <v>419</v>
      </c>
      <c r="E646" s="164" t="s">
        <v>857</v>
      </c>
      <c r="F646" s="696" t="s">
        <v>858</v>
      </c>
      <c r="G646" s="696"/>
      <c r="H646" s="696"/>
      <c r="I646" s="696"/>
      <c r="J646" s="165" t="s">
        <v>158</v>
      </c>
      <c r="K646" s="166">
        <v>16.867999999999999</v>
      </c>
      <c r="L646" s="167"/>
      <c r="M646" s="697"/>
      <c r="N646" s="697"/>
      <c r="O646" s="698"/>
      <c r="P646" s="655">
        <f>ROUND(V646*K646,2)</f>
        <v>0</v>
      </c>
      <c r="Q646" s="655"/>
      <c r="R646" s="139"/>
      <c r="T646" s="140" t="s">
        <v>5</v>
      </c>
      <c r="U646" s="42" t="s">
        <v>42</v>
      </c>
      <c r="V646" s="210">
        <f>L646+M646</f>
        <v>0</v>
      </c>
      <c r="W646" s="210">
        <f>ROUND(L646*K646,2)</f>
        <v>0</v>
      </c>
      <c r="X646" s="210">
        <f>ROUND(M646*K646,2)</f>
        <v>0</v>
      </c>
      <c r="Y646" s="141">
        <v>0</v>
      </c>
      <c r="Z646" s="141">
        <f>Y646*K646</f>
        <v>0</v>
      </c>
      <c r="AA646" s="141">
        <v>0.02</v>
      </c>
      <c r="AB646" s="141">
        <f>AA646*K646</f>
        <v>0.33735999999999999</v>
      </c>
      <c r="AC646" s="141">
        <v>0</v>
      </c>
      <c r="AD646" s="142">
        <f>AC646*K646</f>
        <v>0</v>
      </c>
      <c r="AR646" s="20" t="s">
        <v>348</v>
      </c>
      <c r="AT646" s="20" t="s">
        <v>419</v>
      </c>
      <c r="AU646" s="20" t="s">
        <v>95</v>
      </c>
      <c r="AY646" s="20" t="s">
        <v>153</v>
      </c>
      <c r="BE646" s="143">
        <f>IF(U646="základní",P646,0)</f>
        <v>0</v>
      </c>
      <c r="BF646" s="143">
        <f>IF(U646="snížená",P646,0)</f>
        <v>0</v>
      </c>
      <c r="BG646" s="143">
        <f>IF(U646="zákl. přenesená",P646,0)</f>
        <v>0</v>
      </c>
      <c r="BH646" s="143">
        <f>IF(U646="sníž. přenesená",P646,0)</f>
        <v>0</v>
      </c>
      <c r="BI646" s="143">
        <f>IF(U646="nulová",P646,0)</f>
        <v>0</v>
      </c>
      <c r="BJ646" s="20" t="s">
        <v>84</v>
      </c>
      <c r="BK646" s="143">
        <f>ROUND(V646*K646,2)</f>
        <v>0</v>
      </c>
      <c r="BL646" s="20" t="s">
        <v>370</v>
      </c>
      <c r="BM646" s="20" t="s">
        <v>859</v>
      </c>
    </row>
    <row r="647" spans="2:65" s="12" customFormat="1" ht="22.5" customHeight="1">
      <c r="B647" s="157"/>
      <c r="C647" s="204"/>
      <c r="D647" s="204"/>
      <c r="E647" s="158" t="s">
        <v>5</v>
      </c>
      <c r="F647" s="656" t="s">
        <v>743</v>
      </c>
      <c r="G647" s="657"/>
      <c r="H647" s="657"/>
      <c r="I647" s="657"/>
      <c r="J647" s="204"/>
      <c r="K647" s="158" t="s">
        <v>5</v>
      </c>
      <c r="L647" s="204"/>
      <c r="M647" s="204"/>
      <c r="N647" s="204"/>
      <c r="O647" s="204"/>
      <c r="P647" s="204"/>
      <c r="Q647" s="204"/>
      <c r="R647" s="159"/>
      <c r="T647" s="160"/>
      <c r="U647" s="204"/>
      <c r="V647" s="204"/>
      <c r="W647" s="204"/>
      <c r="X647" s="204"/>
      <c r="Y647" s="204"/>
      <c r="Z647" s="204"/>
      <c r="AA647" s="204"/>
      <c r="AB647" s="204"/>
      <c r="AC647" s="204"/>
      <c r="AD647" s="161"/>
      <c r="AT647" s="162" t="s">
        <v>162</v>
      </c>
      <c r="AU647" s="162" t="s">
        <v>95</v>
      </c>
      <c r="AV647" s="12" t="s">
        <v>84</v>
      </c>
      <c r="AW647" s="12" t="s">
        <v>7</v>
      </c>
      <c r="AX647" s="12" t="s">
        <v>79</v>
      </c>
      <c r="AY647" s="162" t="s">
        <v>153</v>
      </c>
    </row>
    <row r="648" spans="2:65" s="10" customFormat="1" ht="22.5" customHeight="1">
      <c r="B648" s="144"/>
      <c r="C648" s="201"/>
      <c r="D648" s="201"/>
      <c r="E648" s="145" t="s">
        <v>5</v>
      </c>
      <c r="F648" s="658" t="s">
        <v>860</v>
      </c>
      <c r="G648" s="659"/>
      <c r="H648" s="659"/>
      <c r="I648" s="659"/>
      <c r="J648" s="201"/>
      <c r="K648" s="146">
        <v>16.867999999999999</v>
      </c>
      <c r="L648" s="201"/>
      <c r="M648" s="201"/>
      <c r="N648" s="201"/>
      <c r="O648" s="201"/>
      <c r="P648" s="201"/>
      <c r="Q648" s="201"/>
      <c r="R648" s="147"/>
      <c r="T648" s="148"/>
      <c r="U648" s="201"/>
      <c r="V648" s="201"/>
      <c r="W648" s="201"/>
      <c r="X648" s="201"/>
      <c r="Y648" s="201"/>
      <c r="Z648" s="201"/>
      <c r="AA648" s="201"/>
      <c r="AB648" s="201"/>
      <c r="AC648" s="201"/>
      <c r="AD648" s="149"/>
      <c r="AT648" s="150" t="s">
        <v>162</v>
      </c>
      <c r="AU648" s="150" t="s">
        <v>95</v>
      </c>
      <c r="AV648" s="10" t="s">
        <v>95</v>
      </c>
      <c r="AW648" s="10" t="s">
        <v>7</v>
      </c>
      <c r="AX648" s="10" t="s">
        <v>79</v>
      </c>
      <c r="AY648" s="150" t="s">
        <v>153</v>
      </c>
    </row>
    <row r="649" spans="2:65" s="11" customFormat="1" ht="22.5" customHeight="1">
      <c r="B649" s="151"/>
      <c r="C649" s="202"/>
      <c r="D649" s="202"/>
      <c r="E649" s="191" t="s">
        <v>5</v>
      </c>
      <c r="F649" s="660" t="s">
        <v>163</v>
      </c>
      <c r="G649" s="661"/>
      <c r="H649" s="661"/>
      <c r="I649" s="661"/>
      <c r="J649" s="202"/>
      <c r="K649" s="152">
        <v>16.867999999999999</v>
      </c>
      <c r="L649" s="202"/>
      <c r="M649" s="202"/>
      <c r="N649" s="202"/>
      <c r="O649" s="202"/>
      <c r="P649" s="202"/>
      <c r="Q649" s="202"/>
      <c r="R649" s="153"/>
      <c r="T649" s="154"/>
      <c r="U649" s="202"/>
      <c r="V649" s="202"/>
      <c r="W649" s="202"/>
      <c r="X649" s="202"/>
      <c r="Y649" s="202"/>
      <c r="Z649" s="202"/>
      <c r="AA649" s="202"/>
      <c r="AB649" s="202"/>
      <c r="AC649" s="202"/>
      <c r="AD649" s="155"/>
      <c r="AT649" s="156" t="s">
        <v>162</v>
      </c>
      <c r="AU649" s="156" t="s">
        <v>95</v>
      </c>
      <c r="AV649" s="11" t="s">
        <v>159</v>
      </c>
      <c r="AW649" s="11" t="s">
        <v>7</v>
      </c>
      <c r="AX649" s="11" t="s">
        <v>84</v>
      </c>
      <c r="AY649" s="156" t="s">
        <v>153</v>
      </c>
    </row>
    <row r="650" spans="2:65" s="1" customFormat="1" ht="22.5" customHeight="1">
      <c r="B650" s="134"/>
      <c r="C650" s="163" t="s">
        <v>861</v>
      </c>
      <c r="D650" s="163" t="s">
        <v>419</v>
      </c>
      <c r="E650" s="164" t="s">
        <v>862</v>
      </c>
      <c r="F650" s="696" t="s">
        <v>863</v>
      </c>
      <c r="G650" s="696"/>
      <c r="H650" s="696"/>
      <c r="I650" s="696"/>
      <c r="J650" s="165" t="s">
        <v>158</v>
      </c>
      <c r="K650" s="166">
        <v>0.79300000000000004</v>
      </c>
      <c r="L650" s="167"/>
      <c r="M650" s="697"/>
      <c r="N650" s="697"/>
      <c r="O650" s="698"/>
      <c r="P650" s="655">
        <f>ROUND(V650*K650,2)</f>
        <v>0</v>
      </c>
      <c r="Q650" s="655"/>
      <c r="R650" s="139"/>
      <c r="T650" s="140" t="s">
        <v>5</v>
      </c>
      <c r="U650" s="42" t="s">
        <v>42</v>
      </c>
      <c r="V650" s="210">
        <f>L650+M650</f>
        <v>0</v>
      </c>
      <c r="W650" s="210">
        <f>ROUND(L650*K650,2)</f>
        <v>0</v>
      </c>
      <c r="X650" s="210">
        <f>ROUND(M650*K650,2)</f>
        <v>0</v>
      </c>
      <c r="Y650" s="141">
        <v>0</v>
      </c>
      <c r="Z650" s="141">
        <f>Y650*K650</f>
        <v>0</v>
      </c>
      <c r="AA650" s="141">
        <v>0</v>
      </c>
      <c r="AB650" s="141">
        <f>AA650*K650</f>
        <v>0</v>
      </c>
      <c r="AC650" s="141">
        <v>0</v>
      </c>
      <c r="AD650" s="142">
        <f>AC650*K650</f>
        <v>0</v>
      </c>
      <c r="AR650" s="20" t="s">
        <v>348</v>
      </c>
      <c r="AT650" s="20" t="s">
        <v>419</v>
      </c>
      <c r="AU650" s="20" t="s">
        <v>95</v>
      </c>
      <c r="AY650" s="20" t="s">
        <v>153</v>
      </c>
      <c r="BE650" s="143">
        <f>IF(U650="základní",P650,0)</f>
        <v>0</v>
      </c>
      <c r="BF650" s="143">
        <f>IF(U650="snížená",P650,0)</f>
        <v>0</v>
      </c>
      <c r="BG650" s="143">
        <f>IF(U650="zákl. přenesená",P650,0)</f>
        <v>0</v>
      </c>
      <c r="BH650" s="143">
        <f>IF(U650="sníž. přenesená",P650,0)</f>
        <v>0</v>
      </c>
      <c r="BI650" s="143">
        <f>IF(U650="nulová",P650,0)</f>
        <v>0</v>
      </c>
      <c r="BJ650" s="20" t="s">
        <v>84</v>
      </c>
      <c r="BK650" s="143">
        <f>ROUND(V650*K650,2)</f>
        <v>0</v>
      </c>
      <c r="BL650" s="20" t="s">
        <v>370</v>
      </c>
      <c r="BM650" s="20" t="s">
        <v>864</v>
      </c>
    </row>
    <row r="651" spans="2:65" s="12" customFormat="1" ht="22.5" customHeight="1">
      <c r="B651" s="157"/>
      <c r="C651" s="204"/>
      <c r="D651" s="204"/>
      <c r="E651" s="158" t="s">
        <v>5</v>
      </c>
      <c r="F651" s="656" t="s">
        <v>436</v>
      </c>
      <c r="G651" s="657"/>
      <c r="H651" s="657"/>
      <c r="I651" s="657"/>
      <c r="J651" s="204"/>
      <c r="K651" s="158" t="s">
        <v>5</v>
      </c>
      <c r="L651" s="204"/>
      <c r="M651" s="204"/>
      <c r="N651" s="204"/>
      <c r="O651" s="204"/>
      <c r="P651" s="204"/>
      <c r="Q651" s="204"/>
      <c r="R651" s="159"/>
      <c r="T651" s="160"/>
      <c r="U651" s="204"/>
      <c r="V651" s="204"/>
      <c r="W651" s="204"/>
      <c r="X651" s="204"/>
      <c r="Y651" s="204"/>
      <c r="Z651" s="204"/>
      <c r="AA651" s="204"/>
      <c r="AB651" s="204"/>
      <c r="AC651" s="204"/>
      <c r="AD651" s="161"/>
      <c r="AT651" s="162" t="s">
        <v>162</v>
      </c>
      <c r="AU651" s="162" t="s">
        <v>95</v>
      </c>
      <c r="AV651" s="12" t="s">
        <v>84</v>
      </c>
      <c r="AW651" s="12" t="s">
        <v>7</v>
      </c>
      <c r="AX651" s="12" t="s">
        <v>79</v>
      </c>
      <c r="AY651" s="162" t="s">
        <v>153</v>
      </c>
    </row>
    <row r="652" spans="2:65" s="10" customFormat="1" ht="22.5" customHeight="1">
      <c r="B652" s="144"/>
      <c r="C652" s="201"/>
      <c r="D652" s="201"/>
      <c r="E652" s="145" t="s">
        <v>5</v>
      </c>
      <c r="F652" s="658" t="s">
        <v>865</v>
      </c>
      <c r="G652" s="659"/>
      <c r="H652" s="659"/>
      <c r="I652" s="659"/>
      <c r="J652" s="201"/>
      <c r="K652" s="146">
        <v>0.79300000000000004</v>
      </c>
      <c r="L652" s="201"/>
      <c r="M652" s="201"/>
      <c r="N652" s="201"/>
      <c r="O652" s="201"/>
      <c r="P652" s="201"/>
      <c r="Q652" s="201"/>
      <c r="R652" s="147"/>
      <c r="T652" s="148"/>
      <c r="U652" s="201"/>
      <c r="V652" s="201"/>
      <c r="W652" s="201"/>
      <c r="X652" s="201"/>
      <c r="Y652" s="201"/>
      <c r="Z652" s="201"/>
      <c r="AA652" s="201"/>
      <c r="AB652" s="201"/>
      <c r="AC652" s="201"/>
      <c r="AD652" s="149"/>
      <c r="AT652" s="150" t="s">
        <v>162</v>
      </c>
      <c r="AU652" s="150" t="s">
        <v>95</v>
      </c>
      <c r="AV652" s="10" t="s">
        <v>95</v>
      </c>
      <c r="AW652" s="10" t="s">
        <v>7</v>
      </c>
      <c r="AX652" s="10" t="s">
        <v>79</v>
      </c>
      <c r="AY652" s="150" t="s">
        <v>153</v>
      </c>
    </row>
    <row r="653" spans="2:65" s="11" customFormat="1" ht="22.5" customHeight="1">
      <c r="B653" s="151"/>
      <c r="C653" s="202"/>
      <c r="D653" s="202"/>
      <c r="E653" s="191" t="s">
        <v>5</v>
      </c>
      <c r="F653" s="660" t="s">
        <v>163</v>
      </c>
      <c r="G653" s="661"/>
      <c r="H653" s="661"/>
      <c r="I653" s="661"/>
      <c r="J653" s="202"/>
      <c r="K653" s="152">
        <v>0.79300000000000004</v>
      </c>
      <c r="L653" s="202"/>
      <c r="M653" s="202"/>
      <c r="N653" s="202"/>
      <c r="O653" s="202"/>
      <c r="P653" s="202"/>
      <c r="Q653" s="202"/>
      <c r="R653" s="153"/>
      <c r="T653" s="154"/>
      <c r="U653" s="202"/>
      <c r="V653" s="202"/>
      <c r="W653" s="202"/>
      <c r="X653" s="202"/>
      <c r="Y653" s="202"/>
      <c r="Z653" s="202"/>
      <c r="AA653" s="202"/>
      <c r="AB653" s="202"/>
      <c r="AC653" s="202"/>
      <c r="AD653" s="155"/>
      <c r="AT653" s="156" t="s">
        <v>162</v>
      </c>
      <c r="AU653" s="156" t="s">
        <v>95</v>
      </c>
      <c r="AV653" s="11" t="s">
        <v>159</v>
      </c>
      <c r="AW653" s="11" t="s">
        <v>7</v>
      </c>
      <c r="AX653" s="11" t="s">
        <v>84</v>
      </c>
      <c r="AY653" s="156" t="s">
        <v>153</v>
      </c>
    </row>
    <row r="654" spans="2:65" s="1" customFormat="1" ht="31.5" customHeight="1">
      <c r="B654" s="134"/>
      <c r="C654" s="135" t="s">
        <v>866</v>
      </c>
      <c r="D654" s="135" t="s">
        <v>155</v>
      </c>
      <c r="E654" s="136" t="s">
        <v>867</v>
      </c>
      <c r="F654" s="654" t="s">
        <v>868</v>
      </c>
      <c r="G654" s="654"/>
      <c r="H654" s="654"/>
      <c r="I654" s="654"/>
      <c r="J654" s="137" t="s">
        <v>204</v>
      </c>
      <c r="K654" s="138">
        <v>193.2</v>
      </c>
      <c r="L654" s="203"/>
      <c r="M654" s="655"/>
      <c r="N654" s="655"/>
      <c r="O654" s="655"/>
      <c r="P654" s="655">
        <f>ROUND(V654*K654,2)</f>
        <v>0</v>
      </c>
      <c r="Q654" s="655"/>
      <c r="R654" s="139"/>
      <c r="T654" s="140" t="s">
        <v>5</v>
      </c>
      <c r="U654" s="42" t="s">
        <v>42</v>
      </c>
      <c r="V654" s="210">
        <f>L654+M654</f>
        <v>0</v>
      </c>
      <c r="W654" s="210">
        <f>ROUND(L654*K654,2)</f>
        <v>0</v>
      </c>
      <c r="X654" s="210">
        <f>ROUND(M654*K654,2)</f>
        <v>0</v>
      </c>
      <c r="Y654" s="141">
        <v>0.14000000000000001</v>
      </c>
      <c r="Z654" s="141">
        <f>Y654*K654</f>
        <v>27.048000000000002</v>
      </c>
      <c r="AA654" s="141">
        <v>2.4000000000000001E-4</v>
      </c>
      <c r="AB654" s="141">
        <f>AA654*K654</f>
        <v>4.6367999999999999E-2</v>
      </c>
      <c r="AC654" s="141">
        <v>0</v>
      </c>
      <c r="AD654" s="142">
        <f>AC654*K654</f>
        <v>0</v>
      </c>
      <c r="AR654" s="20" t="s">
        <v>370</v>
      </c>
      <c r="AT654" s="20" t="s">
        <v>155</v>
      </c>
      <c r="AU654" s="20" t="s">
        <v>95</v>
      </c>
      <c r="AY654" s="20" t="s">
        <v>153</v>
      </c>
      <c r="BE654" s="143">
        <f>IF(U654="základní",P654,0)</f>
        <v>0</v>
      </c>
      <c r="BF654" s="143">
        <f>IF(U654="snížená",P654,0)</f>
        <v>0</v>
      </c>
      <c r="BG654" s="143">
        <f>IF(U654="zákl. přenesená",P654,0)</f>
        <v>0</v>
      </c>
      <c r="BH654" s="143">
        <f>IF(U654="sníž. přenesená",P654,0)</f>
        <v>0</v>
      </c>
      <c r="BI654" s="143">
        <f>IF(U654="nulová",P654,0)</f>
        <v>0</v>
      </c>
      <c r="BJ654" s="20" t="s">
        <v>84</v>
      </c>
      <c r="BK654" s="143">
        <f>ROUND(V654*K654,2)</f>
        <v>0</v>
      </c>
      <c r="BL654" s="20" t="s">
        <v>370</v>
      </c>
      <c r="BM654" s="20" t="s">
        <v>869</v>
      </c>
    </row>
    <row r="655" spans="2:65" s="12" customFormat="1" ht="22.5" customHeight="1">
      <c r="B655" s="157"/>
      <c r="C655" s="204"/>
      <c r="D655" s="204"/>
      <c r="E655" s="158" t="s">
        <v>5</v>
      </c>
      <c r="F655" s="656" t="s">
        <v>743</v>
      </c>
      <c r="G655" s="657"/>
      <c r="H655" s="657"/>
      <c r="I655" s="657"/>
      <c r="J655" s="204"/>
      <c r="K655" s="158" t="s">
        <v>5</v>
      </c>
      <c r="L655" s="204"/>
      <c r="M655" s="204"/>
      <c r="N655" s="204"/>
      <c r="O655" s="204"/>
      <c r="P655" s="204"/>
      <c r="Q655" s="204"/>
      <c r="R655" s="159"/>
      <c r="T655" s="160"/>
      <c r="U655" s="204"/>
      <c r="V655" s="204"/>
      <c r="W655" s="204"/>
      <c r="X655" s="204"/>
      <c r="Y655" s="204"/>
      <c r="Z655" s="204"/>
      <c r="AA655" s="204"/>
      <c r="AB655" s="204"/>
      <c r="AC655" s="204"/>
      <c r="AD655" s="161"/>
      <c r="AT655" s="162" t="s">
        <v>162</v>
      </c>
      <c r="AU655" s="162" t="s">
        <v>95</v>
      </c>
      <c r="AV655" s="12" t="s">
        <v>84</v>
      </c>
      <c r="AW655" s="12" t="s">
        <v>7</v>
      </c>
      <c r="AX655" s="12" t="s">
        <v>79</v>
      </c>
      <c r="AY655" s="162" t="s">
        <v>153</v>
      </c>
    </row>
    <row r="656" spans="2:65" s="10" customFormat="1" ht="22.5" customHeight="1">
      <c r="B656" s="144"/>
      <c r="C656" s="201"/>
      <c r="D656" s="201"/>
      <c r="E656" s="145" t="s">
        <v>5</v>
      </c>
      <c r="F656" s="658" t="s">
        <v>744</v>
      </c>
      <c r="G656" s="659"/>
      <c r="H656" s="659"/>
      <c r="I656" s="659"/>
      <c r="J656" s="201"/>
      <c r="K656" s="146">
        <v>153.34299999999999</v>
      </c>
      <c r="L656" s="201"/>
      <c r="M656" s="201"/>
      <c r="N656" s="201"/>
      <c r="O656" s="201"/>
      <c r="P656" s="201"/>
      <c r="Q656" s="201"/>
      <c r="R656" s="147"/>
      <c r="T656" s="148"/>
      <c r="U656" s="201"/>
      <c r="V656" s="201"/>
      <c r="W656" s="201"/>
      <c r="X656" s="201"/>
      <c r="Y656" s="201"/>
      <c r="Z656" s="201"/>
      <c r="AA656" s="201"/>
      <c r="AB656" s="201"/>
      <c r="AC656" s="201"/>
      <c r="AD656" s="149"/>
      <c r="AT656" s="150" t="s">
        <v>162</v>
      </c>
      <c r="AU656" s="150" t="s">
        <v>95</v>
      </c>
      <c r="AV656" s="10" t="s">
        <v>95</v>
      </c>
      <c r="AW656" s="10" t="s">
        <v>7</v>
      </c>
      <c r="AX656" s="10" t="s">
        <v>79</v>
      </c>
      <c r="AY656" s="150" t="s">
        <v>153</v>
      </c>
    </row>
    <row r="657" spans="2:65" s="12" customFormat="1" ht="22.5" customHeight="1">
      <c r="B657" s="157"/>
      <c r="C657" s="204"/>
      <c r="D657" s="204"/>
      <c r="E657" s="158" t="s">
        <v>5</v>
      </c>
      <c r="F657" s="674" t="s">
        <v>317</v>
      </c>
      <c r="G657" s="675"/>
      <c r="H657" s="675"/>
      <c r="I657" s="675"/>
      <c r="J657" s="204"/>
      <c r="K657" s="158" t="s">
        <v>5</v>
      </c>
      <c r="L657" s="204"/>
      <c r="M657" s="204"/>
      <c r="N657" s="204"/>
      <c r="O657" s="204"/>
      <c r="P657" s="204"/>
      <c r="Q657" s="204"/>
      <c r="R657" s="159"/>
      <c r="T657" s="160"/>
      <c r="U657" s="204"/>
      <c r="V657" s="204"/>
      <c r="W657" s="204"/>
      <c r="X657" s="204"/>
      <c r="Y657" s="204"/>
      <c r="Z657" s="204"/>
      <c r="AA657" s="204"/>
      <c r="AB657" s="204"/>
      <c r="AC657" s="204"/>
      <c r="AD657" s="161"/>
      <c r="AT657" s="162" t="s">
        <v>162</v>
      </c>
      <c r="AU657" s="162" t="s">
        <v>95</v>
      </c>
      <c r="AV657" s="12" t="s">
        <v>84</v>
      </c>
      <c r="AW657" s="12" t="s">
        <v>7</v>
      </c>
      <c r="AX657" s="12" t="s">
        <v>79</v>
      </c>
      <c r="AY657" s="162" t="s">
        <v>153</v>
      </c>
    </row>
    <row r="658" spans="2:65" s="10" customFormat="1" ht="22.5" customHeight="1">
      <c r="B658" s="144"/>
      <c r="C658" s="201"/>
      <c r="D658" s="201"/>
      <c r="E658" s="145" t="s">
        <v>5</v>
      </c>
      <c r="F658" s="658" t="s">
        <v>870</v>
      </c>
      <c r="G658" s="659"/>
      <c r="H658" s="659"/>
      <c r="I658" s="659"/>
      <c r="J658" s="201"/>
      <c r="K658" s="146">
        <v>39.856999999999999</v>
      </c>
      <c r="L658" s="201"/>
      <c r="M658" s="201"/>
      <c r="N658" s="201"/>
      <c r="O658" s="201"/>
      <c r="P658" s="201"/>
      <c r="Q658" s="201"/>
      <c r="R658" s="147"/>
      <c r="T658" s="148"/>
      <c r="U658" s="201"/>
      <c r="V658" s="201"/>
      <c r="W658" s="201"/>
      <c r="X658" s="201"/>
      <c r="Y658" s="201"/>
      <c r="Z658" s="201"/>
      <c r="AA658" s="201"/>
      <c r="AB658" s="201"/>
      <c r="AC658" s="201"/>
      <c r="AD658" s="149"/>
      <c r="AT658" s="150" t="s">
        <v>162</v>
      </c>
      <c r="AU658" s="150" t="s">
        <v>95</v>
      </c>
      <c r="AV658" s="10" t="s">
        <v>95</v>
      </c>
      <c r="AW658" s="10" t="s">
        <v>7</v>
      </c>
      <c r="AX658" s="10" t="s">
        <v>79</v>
      </c>
      <c r="AY658" s="150" t="s">
        <v>153</v>
      </c>
    </row>
    <row r="659" spans="2:65" s="11" customFormat="1" ht="22.5" customHeight="1">
      <c r="B659" s="151"/>
      <c r="C659" s="202"/>
      <c r="D659" s="202"/>
      <c r="E659" s="191" t="s">
        <v>5</v>
      </c>
      <c r="F659" s="660" t="s">
        <v>163</v>
      </c>
      <c r="G659" s="661"/>
      <c r="H659" s="661"/>
      <c r="I659" s="661"/>
      <c r="J659" s="202"/>
      <c r="K659" s="152">
        <v>193.2</v>
      </c>
      <c r="L659" s="202"/>
      <c r="M659" s="202"/>
      <c r="N659" s="202"/>
      <c r="O659" s="202"/>
      <c r="P659" s="202"/>
      <c r="Q659" s="202"/>
      <c r="R659" s="153"/>
      <c r="T659" s="154"/>
      <c r="U659" s="202"/>
      <c r="V659" s="202"/>
      <c r="W659" s="202"/>
      <c r="X659" s="202"/>
      <c r="Y659" s="202"/>
      <c r="Z659" s="202"/>
      <c r="AA659" s="202"/>
      <c r="AB659" s="202"/>
      <c r="AC659" s="202"/>
      <c r="AD659" s="155"/>
      <c r="AT659" s="156" t="s">
        <v>162</v>
      </c>
      <c r="AU659" s="156" t="s">
        <v>95</v>
      </c>
      <c r="AV659" s="11" t="s">
        <v>159</v>
      </c>
      <c r="AW659" s="11" t="s">
        <v>7</v>
      </c>
      <c r="AX659" s="11" t="s">
        <v>84</v>
      </c>
      <c r="AY659" s="156" t="s">
        <v>153</v>
      </c>
    </row>
    <row r="660" spans="2:65" s="1" customFormat="1" ht="31.5" customHeight="1">
      <c r="B660" s="134"/>
      <c r="C660" s="163" t="s">
        <v>871</v>
      </c>
      <c r="D660" s="163" t="s">
        <v>419</v>
      </c>
      <c r="E660" s="164" t="s">
        <v>872</v>
      </c>
      <c r="F660" s="696" t="s">
        <v>873</v>
      </c>
      <c r="G660" s="696"/>
      <c r="H660" s="696"/>
      <c r="I660" s="696"/>
      <c r="J660" s="165" t="s">
        <v>204</v>
      </c>
      <c r="K660" s="166">
        <v>168.678</v>
      </c>
      <c r="L660" s="167"/>
      <c r="M660" s="697"/>
      <c r="N660" s="697"/>
      <c r="O660" s="698"/>
      <c r="P660" s="655">
        <f>ROUND(V660*K660,2)</f>
        <v>0</v>
      </c>
      <c r="Q660" s="655"/>
      <c r="R660" s="139"/>
      <c r="T660" s="140" t="s">
        <v>5</v>
      </c>
      <c r="U660" s="42" t="s">
        <v>42</v>
      </c>
      <c r="V660" s="210">
        <f>L660+M660</f>
        <v>0</v>
      </c>
      <c r="W660" s="210">
        <f>ROUND(L660*K660,2)</f>
        <v>0</v>
      </c>
      <c r="X660" s="210">
        <f>ROUND(M660*K660,2)</f>
        <v>0</v>
      </c>
      <c r="Y660" s="141">
        <v>0</v>
      </c>
      <c r="Z660" s="141">
        <f>Y660*K660</f>
        <v>0</v>
      </c>
      <c r="AA660" s="141">
        <v>3.5000000000000001E-3</v>
      </c>
      <c r="AB660" s="141">
        <f>AA660*K660</f>
        <v>0.59037300000000004</v>
      </c>
      <c r="AC660" s="141">
        <v>0</v>
      </c>
      <c r="AD660" s="142">
        <f>AC660*K660</f>
        <v>0</v>
      </c>
      <c r="AR660" s="20" t="s">
        <v>348</v>
      </c>
      <c r="AT660" s="20" t="s">
        <v>419</v>
      </c>
      <c r="AU660" s="20" t="s">
        <v>95</v>
      </c>
      <c r="AY660" s="20" t="s">
        <v>153</v>
      </c>
      <c r="BE660" s="143">
        <f>IF(U660="základní",P660,0)</f>
        <v>0</v>
      </c>
      <c r="BF660" s="143">
        <f>IF(U660="snížená",P660,0)</f>
        <v>0</v>
      </c>
      <c r="BG660" s="143">
        <f>IF(U660="zákl. přenesená",P660,0)</f>
        <v>0</v>
      </c>
      <c r="BH660" s="143">
        <f>IF(U660="sníž. přenesená",P660,0)</f>
        <v>0</v>
      </c>
      <c r="BI660" s="143">
        <f>IF(U660="nulová",P660,0)</f>
        <v>0</v>
      </c>
      <c r="BJ660" s="20" t="s">
        <v>84</v>
      </c>
      <c r="BK660" s="143">
        <f>ROUND(V660*K660,2)</f>
        <v>0</v>
      </c>
      <c r="BL660" s="20" t="s">
        <v>370</v>
      </c>
      <c r="BM660" s="20" t="s">
        <v>874</v>
      </c>
    </row>
    <row r="661" spans="2:65" s="12" customFormat="1" ht="22.5" customHeight="1">
      <c r="B661" s="157"/>
      <c r="C661" s="204"/>
      <c r="D661" s="204"/>
      <c r="E661" s="158" t="s">
        <v>5</v>
      </c>
      <c r="F661" s="656" t="s">
        <v>743</v>
      </c>
      <c r="G661" s="657"/>
      <c r="H661" s="657"/>
      <c r="I661" s="657"/>
      <c r="J661" s="204"/>
      <c r="K661" s="158" t="s">
        <v>5</v>
      </c>
      <c r="L661" s="204"/>
      <c r="M661" s="204"/>
      <c r="N661" s="204"/>
      <c r="O661" s="204"/>
      <c r="P661" s="204"/>
      <c r="Q661" s="204"/>
      <c r="R661" s="159"/>
      <c r="T661" s="160"/>
      <c r="U661" s="204"/>
      <c r="V661" s="204"/>
      <c r="W661" s="204"/>
      <c r="X661" s="204"/>
      <c r="Y661" s="204"/>
      <c r="Z661" s="204"/>
      <c r="AA661" s="204"/>
      <c r="AB661" s="204"/>
      <c r="AC661" s="204"/>
      <c r="AD661" s="161"/>
      <c r="AT661" s="162" t="s">
        <v>162</v>
      </c>
      <c r="AU661" s="162" t="s">
        <v>95</v>
      </c>
      <c r="AV661" s="12" t="s">
        <v>84</v>
      </c>
      <c r="AW661" s="12" t="s">
        <v>7</v>
      </c>
      <c r="AX661" s="12" t="s">
        <v>79</v>
      </c>
      <c r="AY661" s="162" t="s">
        <v>153</v>
      </c>
    </row>
    <row r="662" spans="2:65" s="10" customFormat="1" ht="22.5" customHeight="1">
      <c r="B662" s="144"/>
      <c r="C662" s="201"/>
      <c r="D662" s="201"/>
      <c r="E662" s="145" t="s">
        <v>5</v>
      </c>
      <c r="F662" s="658" t="s">
        <v>799</v>
      </c>
      <c r="G662" s="659"/>
      <c r="H662" s="659"/>
      <c r="I662" s="659"/>
      <c r="J662" s="201"/>
      <c r="K662" s="146">
        <v>168.678</v>
      </c>
      <c r="L662" s="201"/>
      <c r="M662" s="201"/>
      <c r="N662" s="201"/>
      <c r="O662" s="201"/>
      <c r="P662" s="201"/>
      <c r="Q662" s="201"/>
      <c r="R662" s="147"/>
      <c r="T662" s="148"/>
      <c r="U662" s="201"/>
      <c r="V662" s="201"/>
      <c r="W662" s="201"/>
      <c r="X662" s="201"/>
      <c r="Y662" s="201"/>
      <c r="Z662" s="201"/>
      <c r="AA662" s="201"/>
      <c r="AB662" s="201"/>
      <c r="AC662" s="201"/>
      <c r="AD662" s="149"/>
      <c r="AT662" s="150" t="s">
        <v>162</v>
      </c>
      <c r="AU662" s="150" t="s">
        <v>95</v>
      </c>
      <c r="AV662" s="10" t="s">
        <v>95</v>
      </c>
      <c r="AW662" s="10" t="s">
        <v>7</v>
      </c>
      <c r="AX662" s="10" t="s">
        <v>79</v>
      </c>
      <c r="AY662" s="150" t="s">
        <v>153</v>
      </c>
    </row>
    <row r="663" spans="2:65" s="11" customFormat="1" ht="22.5" customHeight="1">
      <c r="B663" s="151"/>
      <c r="C663" s="202"/>
      <c r="D663" s="202"/>
      <c r="E663" s="191" t="s">
        <v>5</v>
      </c>
      <c r="F663" s="660" t="s">
        <v>163</v>
      </c>
      <c r="G663" s="661"/>
      <c r="H663" s="661"/>
      <c r="I663" s="661"/>
      <c r="J663" s="202"/>
      <c r="K663" s="152">
        <v>168.678</v>
      </c>
      <c r="L663" s="202"/>
      <c r="M663" s="202"/>
      <c r="N663" s="202"/>
      <c r="O663" s="202"/>
      <c r="P663" s="202"/>
      <c r="Q663" s="202"/>
      <c r="R663" s="153"/>
      <c r="T663" s="154"/>
      <c r="U663" s="202"/>
      <c r="V663" s="202"/>
      <c r="W663" s="202"/>
      <c r="X663" s="202"/>
      <c r="Y663" s="202"/>
      <c r="Z663" s="202"/>
      <c r="AA663" s="202"/>
      <c r="AB663" s="202"/>
      <c r="AC663" s="202"/>
      <c r="AD663" s="155"/>
      <c r="AT663" s="156" t="s">
        <v>162</v>
      </c>
      <c r="AU663" s="156" t="s">
        <v>95</v>
      </c>
      <c r="AV663" s="11" t="s">
        <v>159</v>
      </c>
      <c r="AW663" s="11" t="s">
        <v>7</v>
      </c>
      <c r="AX663" s="11" t="s">
        <v>84</v>
      </c>
      <c r="AY663" s="156" t="s">
        <v>153</v>
      </c>
    </row>
    <row r="664" spans="2:65" s="1" customFormat="1" ht="22.5" customHeight="1">
      <c r="B664" s="134"/>
      <c r="C664" s="163" t="s">
        <v>875</v>
      </c>
      <c r="D664" s="163" t="s">
        <v>419</v>
      </c>
      <c r="E664" s="164" t="s">
        <v>862</v>
      </c>
      <c r="F664" s="696" t="s">
        <v>863</v>
      </c>
      <c r="G664" s="696"/>
      <c r="H664" s="696"/>
      <c r="I664" s="696"/>
      <c r="J664" s="165" t="s">
        <v>158</v>
      </c>
      <c r="K664" s="166">
        <v>3.7269999999999999</v>
      </c>
      <c r="L664" s="167"/>
      <c r="M664" s="697"/>
      <c r="N664" s="697"/>
      <c r="O664" s="698"/>
      <c r="P664" s="655">
        <f>ROUND(V664*K664,2)</f>
        <v>0</v>
      </c>
      <c r="Q664" s="655"/>
      <c r="R664" s="139"/>
      <c r="T664" s="140" t="s">
        <v>5</v>
      </c>
      <c r="U664" s="42" t="s">
        <v>42</v>
      </c>
      <c r="V664" s="210">
        <f>L664+M664</f>
        <v>0</v>
      </c>
      <c r="W664" s="210">
        <f>ROUND(L664*K664,2)</f>
        <v>0</v>
      </c>
      <c r="X664" s="210">
        <f>ROUND(M664*K664,2)</f>
        <v>0</v>
      </c>
      <c r="Y664" s="141">
        <v>0</v>
      </c>
      <c r="Z664" s="141">
        <f>Y664*K664</f>
        <v>0</v>
      </c>
      <c r="AA664" s="141">
        <v>0</v>
      </c>
      <c r="AB664" s="141">
        <f>AA664*K664</f>
        <v>0</v>
      </c>
      <c r="AC664" s="141">
        <v>0</v>
      </c>
      <c r="AD664" s="142">
        <f>AC664*K664</f>
        <v>0</v>
      </c>
      <c r="AR664" s="20" t="s">
        <v>348</v>
      </c>
      <c r="AT664" s="20" t="s">
        <v>419</v>
      </c>
      <c r="AU664" s="20" t="s">
        <v>95</v>
      </c>
      <c r="AY664" s="20" t="s">
        <v>153</v>
      </c>
      <c r="BE664" s="143">
        <f>IF(U664="základní",P664,0)</f>
        <v>0</v>
      </c>
      <c r="BF664" s="143">
        <f>IF(U664="snížená",P664,0)</f>
        <v>0</v>
      </c>
      <c r="BG664" s="143">
        <f>IF(U664="zákl. přenesená",P664,0)</f>
        <v>0</v>
      </c>
      <c r="BH664" s="143">
        <f>IF(U664="sníž. přenesená",P664,0)</f>
        <v>0</v>
      </c>
      <c r="BI664" s="143">
        <f>IF(U664="nulová",P664,0)</f>
        <v>0</v>
      </c>
      <c r="BJ664" s="20" t="s">
        <v>84</v>
      </c>
      <c r="BK664" s="143">
        <f>ROUND(V664*K664,2)</f>
        <v>0</v>
      </c>
      <c r="BL664" s="20" t="s">
        <v>370</v>
      </c>
      <c r="BM664" s="20" t="s">
        <v>876</v>
      </c>
    </row>
    <row r="665" spans="2:65" s="12" customFormat="1" ht="22.5" customHeight="1">
      <c r="B665" s="157"/>
      <c r="C665" s="204"/>
      <c r="D665" s="204"/>
      <c r="E665" s="158" t="s">
        <v>5</v>
      </c>
      <c r="F665" s="656" t="s">
        <v>767</v>
      </c>
      <c r="G665" s="657"/>
      <c r="H665" s="657"/>
      <c r="I665" s="657"/>
      <c r="J665" s="204"/>
      <c r="K665" s="158" t="s">
        <v>5</v>
      </c>
      <c r="L665" s="204"/>
      <c r="M665" s="204"/>
      <c r="N665" s="204"/>
      <c r="O665" s="204"/>
      <c r="P665" s="204"/>
      <c r="Q665" s="204"/>
      <c r="R665" s="159"/>
      <c r="T665" s="160"/>
      <c r="U665" s="204"/>
      <c r="V665" s="204"/>
      <c r="W665" s="204"/>
      <c r="X665" s="204"/>
      <c r="Y665" s="204"/>
      <c r="Z665" s="204"/>
      <c r="AA665" s="204"/>
      <c r="AB665" s="204"/>
      <c r="AC665" s="204"/>
      <c r="AD665" s="161"/>
      <c r="AT665" s="162" t="s">
        <v>162</v>
      </c>
      <c r="AU665" s="162" t="s">
        <v>95</v>
      </c>
      <c r="AV665" s="12" t="s">
        <v>84</v>
      </c>
      <c r="AW665" s="12" t="s">
        <v>7</v>
      </c>
      <c r="AX665" s="12" t="s">
        <v>79</v>
      </c>
      <c r="AY665" s="162" t="s">
        <v>153</v>
      </c>
    </row>
    <row r="666" spans="2:65" s="10" customFormat="1" ht="22.5" customHeight="1">
      <c r="B666" s="144"/>
      <c r="C666" s="201"/>
      <c r="D666" s="201"/>
      <c r="E666" s="145" t="s">
        <v>5</v>
      </c>
      <c r="F666" s="658" t="s">
        <v>877</v>
      </c>
      <c r="G666" s="659"/>
      <c r="H666" s="659"/>
      <c r="I666" s="659"/>
      <c r="J666" s="201"/>
      <c r="K666" s="146">
        <v>3.7269999999999999</v>
      </c>
      <c r="L666" s="201"/>
      <c r="M666" s="201"/>
      <c r="N666" s="201"/>
      <c r="O666" s="201"/>
      <c r="P666" s="201"/>
      <c r="Q666" s="201"/>
      <c r="R666" s="147"/>
      <c r="T666" s="148"/>
      <c r="U666" s="201"/>
      <c r="V666" s="201"/>
      <c r="W666" s="201"/>
      <c r="X666" s="201"/>
      <c r="Y666" s="201"/>
      <c r="Z666" s="201"/>
      <c r="AA666" s="201"/>
      <c r="AB666" s="201"/>
      <c r="AC666" s="201"/>
      <c r="AD666" s="149"/>
      <c r="AT666" s="150" t="s">
        <v>162</v>
      </c>
      <c r="AU666" s="150" t="s">
        <v>95</v>
      </c>
      <c r="AV666" s="10" t="s">
        <v>95</v>
      </c>
      <c r="AW666" s="10" t="s">
        <v>7</v>
      </c>
      <c r="AX666" s="10" t="s">
        <v>79</v>
      </c>
      <c r="AY666" s="150" t="s">
        <v>153</v>
      </c>
    </row>
    <row r="667" spans="2:65" s="11" customFormat="1" ht="22.5" customHeight="1">
      <c r="B667" s="151"/>
      <c r="C667" s="202"/>
      <c r="D667" s="202"/>
      <c r="E667" s="191" t="s">
        <v>5</v>
      </c>
      <c r="F667" s="660" t="s">
        <v>163</v>
      </c>
      <c r="G667" s="661"/>
      <c r="H667" s="661"/>
      <c r="I667" s="661"/>
      <c r="J667" s="202"/>
      <c r="K667" s="152">
        <v>3.7269999999999999</v>
      </c>
      <c r="L667" s="202"/>
      <c r="M667" s="202"/>
      <c r="N667" s="202"/>
      <c r="O667" s="202"/>
      <c r="P667" s="202"/>
      <c r="Q667" s="202"/>
      <c r="R667" s="153"/>
      <c r="T667" s="154"/>
      <c r="U667" s="202"/>
      <c r="V667" s="202"/>
      <c r="W667" s="202"/>
      <c r="X667" s="202"/>
      <c r="Y667" s="202"/>
      <c r="Z667" s="202"/>
      <c r="AA667" s="202"/>
      <c r="AB667" s="202"/>
      <c r="AC667" s="202"/>
      <c r="AD667" s="155"/>
      <c r="AT667" s="156" t="s">
        <v>162</v>
      </c>
      <c r="AU667" s="156" t="s">
        <v>95</v>
      </c>
      <c r="AV667" s="11" t="s">
        <v>159</v>
      </c>
      <c r="AW667" s="11" t="s">
        <v>7</v>
      </c>
      <c r="AX667" s="11" t="s">
        <v>84</v>
      </c>
      <c r="AY667" s="156" t="s">
        <v>153</v>
      </c>
    </row>
    <row r="668" spans="2:65" s="1" customFormat="1" ht="44.25" customHeight="1">
      <c r="B668" s="134"/>
      <c r="C668" s="135" t="s">
        <v>878</v>
      </c>
      <c r="D668" s="135" t="s">
        <v>155</v>
      </c>
      <c r="E668" s="136" t="s">
        <v>879</v>
      </c>
      <c r="F668" s="654" t="s">
        <v>880</v>
      </c>
      <c r="G668" s="654"/>
      <c r="H668" s="654"/>
      <c r="I668" s="654"/>
      <c r="J668" s="137" t="s">
        <v>204</v>
      </c>
      <c r="K668" s="138">
        <v>112.74</v>
      </c>
      <c r="L668" s="203"/>
      <c r="M668" s="655"/>
      <c r="N668" s="655"/>
      <c r="O668" s="655"/>
      <c r="P668" s="655">
        <f>ROUND(V668*K668,2)</f>
        <v>0</v>
      </c>
      <c r="Q668" s="655"/>
      <c r="R668" s="139"/>
      <c r="T668" s="140" t="s">
        <v>5</v>
      </c>
      <c r="U668" s="42" t="s">
        <v>42</v>
      </c>
      <c r="V668" s="210">
        <f>L668+M668</f>
        <v>0</v>
      </c>
      <c r="W668" s="210">
        <f>ROUND(L668*K668,2)</f>
        <v>0</v>
      </c>
      <c r="X668" s="210">
        <f>ROUND(M668*K668,2)</f>
        <v>0</v>
      </c>
      <c r="Y668" s="141">
        <v>0.18</v>
      </c>
      <c r="Z668" s="141">
        <f>Y668*K668</f>
        <v>20.293199999999999</v>
      </c>
      <c r="AA668" s="141">
        <v>2.0400000000000001E-3</v>
      </c>
      <c r="AB668" s="141">
        <f>AA668*K668</f>
        <v>0.22998960000000002</v>
      </c>
      <c r="AC668" s="141">
        <v>0</v>
      </c>
      <c r="AD668" s="142">
        <f>AC668*K668</f>
        <v>0</v>
      </c>
      <c r="AR668" s="20" t="s">
        <v>370</v>
      </c>
      <c r="AT668" s="20" t="s">
        <v>155</v>
      </c>
      <c r="AU668" s="20" t="s">
        <v>95</v>
      </c>
      <c r="AY668" s="20" t="s">
        <v>153</v>
      </c>
      <c r="BE668" s="143">
        <f>IF(U668="základní",P668,0)</f>
        <v>0</v>
      </c>
      <c r="BF668" s="143">
        <f>IF(U668="snížená",P668,0)</f>
        <v>0</v>
      </c>
      <c r="BG668" s="143">
        <f>IF(U668="zákl. přenesená",P668,0)</f>
        <v>0</v>
      </c>
      <c r="BH668" s="143">
        <f>IF(U668="sníž. přenesená",P668,0)</f>
        <v>0</v>
      </c>
      <c r="BI668" s="143">
        <f>IF(U668="nulová",P668,0)</f>
        <v>0</v>
      </c>
      <c r="BJ668" s="20" t="s">
        <v>84</v>
      </c>
      <c r="BK668" s="143">
        <f>ROUND(V668*K668,2)</f>
        <v>0</v>
      </c>
      <c r="BL668" s="20" t="s">
        <v>370</v>
      </c>
      <c r="BM668" s="20" t="s">
        <v>881</v>
      </c>
    </row>
    <row r="669" spans="2:65" s="10" customFormat="1" ht="22.5" customHeight="1">
      <c r="B669" s="144"/>
      <c r="C669" s="201"/>
      <c r="D669" s="201"/>
      <c r="E669" s="145" t="s">
        <v>5</v>
      </c>
      <c r="F669" s="662" t="s">
        <v>882</v>
      </c>
      <c r="G669" s="663"/>
      <c r="H669" s="663"/>
      <c r="I669" s="663"/>
      <c r="J669" s="201"/>
      <c r="K669" s="146">
        <v>112.74</v>
      </c>
      <c r="L669" s="201"/>
      <c r="M669" s="201"/>
      <c r="N669" s="201"/>
      <c r="O669" s="201"/>
      <c r="P669" s="201"/>
      <c r="Q669" s="201"/>
      <c r="R669" s="147"/>
      <c r="T669" s="148"/>
      <c r="U669" s="201"/>
      <c r="V669" s="201"/>
      <c r="W669" s="201"/>
      <c r="X669" s="201"/>
      <c r="Y669" s="201"/>
      <c r="Z669" s="201"/>
      <c r="AA669" s="201"/>
      <c r="AB669" s="201"/>
      <c r="AC669" s="201"/>
      <c r="AD669" s="149"/>
      <c r="AT669" s="150" t="s">
        <v>162</v>
      </c>
      <c r="AU669" s="150" t="s">
        <v>95</v>
      </c>
      <c r="AV669" s="10" t="s">
        <v>95</v>
      </c>
      <c r="AW669" s="10" t="s">
        <v>7</v>
      </c>
      <c r="AX669" s="10" t="s">
        <v>79</v>
      </c>
      <c r="AY669" s="150" t="s">
        <v>153</v>
      </c>
    </row>
    <row r="670" spans="2:65" s="11" customFormat="1" ht="22.5" customHeight="1">
      <c r="B670" s="151"/>
      <c r="C670" s="202"/>
      <c r="D670" s="202"/>
      <c r="E670" s="191" t="s">
        <v>5</v>
      </c>
      <c r="F670" s="660" t="s">
        <v>163</v>
      </c>
      <c r="G670" s="661"/>
      <c r="H670" s="661"/>
      <c r="I670" s="661"/>
      <c r="J670" s="202"/>
      <c r="K670" s="152">
        <v>112.74</v>
      </c>
      <c r="L670" s="202"/>
      <c r="M670" s="202"/>
      <c r="N670" s="202"/>
      <c r="O670" s="202"/>
      <c r="P670" s="202"/>
      <c r="Q670" s="202"/>
      <c r="R670" s="153"/>
      <c r="T670" s="154"/>
      <c r="U670" s="202"/>
      <c r="V670" s="202"/>
      <c r="W670" s="202"/>
      <c r="X670" s="202"/>
      <c r="Y670" s="202"/>
      <c r="Z670" s="202"/>
      <c r="AA670" s="202"/>
      <c r="AB670" s="202"/>
      <c r="AC670" s="202"/>
      <c r="AD670" s="155"/>
      <c r="AT670" s="156" t="s">
        <v>162</v>
      </c>
      <c r="AU670" s="156" t="s">
        <v>95</v>
      </c>
      <c r="AV670" s="11" t="s">
        <v>159</v>
      </c>
      <c r="AW670" s="11" t="s">
        <v>7</v>
      </c>
      <c r="AX670" s="11" t="s">
        <v>84</v>
      </c>
      <c r="AY670" s="156" t="s">
        <v>153</v>
      </c>
    </row>
    <row r="671" spans="2:65" s="1" customFormat="1" ht="22.5" customHeight="1">
      <c r="B671" s="134"/>
      <c r="C671" s="567" t="s">
        <v>883</v>
      </c>
      <c r="D671" s="567" t="s">
        <v>419</v>
      </c>
      <c r="E671" s="568" t="s">
        <v>884</v>
      </c>
      <c r="F671" s="706" t="s">
        <v>885</v>
      </c>
      <c r="G671" s="706"/>
      <c r="H671" s="706"/>
      <c r="I671" s="706"/>
      <c r="J671" s="569" t="s">
        <v>204</v>
      </c>
      <c r="K671" s="570">
        <v>124.014</v>
      </c>
      <c r="L671" s="571"/>
      <c r="M671" s="707"/>
      <c r="N671" s="707"/>
      <c r="O671" s="708"/>
      <c r="P671" s="667">
        <f>ROUND(V671*K671,2)</f>
        <v>0</v>
      </c>
      <c r="Q671" s="667"/>
      <c r="R671" s="139"/>
      <c r="T671" s="140" t="s">
        <v>5</v>
      </c>
      <c r="U671" s="42" t="s">
        <v>42</v>
      </c>
      <c r="V671" s="210">
        <f>L671+M671</f>
        <v>0</v>
      </c>
      <c r="W671" s="210">
        <f>ROUND(L671*K671,2)</f>
        <v>0</v>
      </c>
      <c r="X671" s="210">
        <f>ROUND(M671*K671,2)</f>
        <v>0</v>
      </c>
      <c r="Y671" s="141">
        <v>0</v>
      </c>
      <c r="Z671" s="141">
        <f>Y671*K671</f>
        <v>0</v>
      </c>
      <c r="AA671" s="141">
        <v>1.01E-2</v>
      </c>
      <c r="AB671" s="141">
        <f>AA671*K671</f>
        <v>1.2525413999999999</v>
      </c>
      <c r="AC671" s="141">
        <v>0</v>
      </c>
      <c r="AD671" s="142">
        <f>AC671*K671</f>
        <v>0</v>
      </c>
      <c r="AR671" s="20" t="s">
        <v>348</v>
      </c>
      <c r="AT671" s="20" t="s">
        <v>419</v>
      </c>
      <c r="AU671" s="20" t="s">
        <v>95</v>
      </c>
      <c r="AY671" s="20" t="s">
        <v>153</v>
      </c>
      <c r="BE671" s="143">
        <f>IF(U671="základní",P671,0)</f>
        <v>0</v>
      </c>
      <c r="BF671" s="143">
        <f>IF(U671="snížená",P671,0)</f>
        <v>0</v>
      </c>
      <c r="BG671" s="143">
        <f>IF(U671="zákl. přenesená",P671,0)</f>
        <v>0</v>
      </c>
      <c r="BH671" s="143">
        <f>IF(U671="sníž. přenesená",P671,0)</f>
        <v>0</v>
      </c>
      <c r="BI671" s="143">
        <f>IF(U671="nulová",P671,0)</f>
        <v>0</v>
      </c>
      <c r="BJ671" s="20" t="s">
        <v>84</v>
      </c>
      <c r="BK671" s="143">
        <f>ROUND(V671*K671,2)</f>
        <v>0</v>
      </c>
      <c r="BL671" s="20" t="s">
        <v>370</v>
      </c>
      <c r="BM671" s="20" t="s">
        <v>886</v>
      </c>
    </row>
    <row r="672" spans="2:65" s="10" customFormat="1" ht="22.5" customHeight="1">
      <c r="B672" s="144"/>
      <c r="C672" s="561"/>
      <c r="D672" s="561"/>
      <c r="E672" s="562" t="s">
        <v>5</v>
      </c>
      <c r="F672" s="668" t="s">
        <v>887</v>
      </c>
      <c r="G672" s="669"/>
      <c r="H672" s="669"/>
      <c r="I672" s="669"/>
      <c r="J672" s="561"/>
      <c r="K672" s="563">
        <v>124.014</v>
      </c>
      <c r="L672" s="561"/>
      <c r="M672" s="561"/>
      <c r="N672" s="561"/>
      <c r="O672" s="561"/>
      <c r="P672" s="561"/>
      <c r="Q672" s="561"/>
      <c r="R672" s="147"/>
      <c r="T672" s="148"/>
      <c r="U672" s="201"/>
      <c r="V672" s="201"/>
      <c r="W672" s="201"/>
      <c r="X672" s="201"/>
      <c r="Y672" s="201"/>
      <c r="Z672" s="201"/>
      <c r="AA672" s="201"/>
      <c r="AB672" s="201"/>
      <c r="AC672" s="201"/>
      <c r="AD672" s="149"/>
      <c r="AT672" s="150" t="s">
        <v>162</v>
      </c>
      <c r="AU672" s="150" t="s">
        <v>95</v>
      </c>
      <c r="AV672" s="10" t="s">
        <v>95</v>
      </c>
      <c r="AW672" s="10" t="s">
        <v>7</v>
      </c>
      <c r="AX672" s="10" t="s">
        <v>79</v>
      </c>
      <c r="AY672" s="150" t="s">
        <v>153</v>
      </c>
    </row>
    <row r="673" spans="2:65" s="11" customFormat="1" ht="22.5" customHeight="1">
      <c r="B673" s="151"/>
      <c r="C673" s="564"/>
      <c r="D673" s="564"/>
      <c r="E673" s="565" t="s">
        <v>5</v>
      </c>
      <c r="F673" s="670" t="s">
        <v>163</v>
      </c>
      <c r="G673" s="671"/>
      <c r="H673" s="671"/>
      <c r="I673" s="671"/>
      <c r="J673" s="564"/>
      <c r="K673" s="566">
        <v>124.014</v>
      </c>
      <c r="L673" s="564"/>
      <c r="M673" s="564"/>
      <c r="N673" s="564"/>
      <c r="O673" s="564"/>
      <c r="P673" s="564"/>
      <c r="Q673" s="564"/>
      <c r="R673" s="153"/>
      <c r="T673" s="154"/>
      <c r="U673" s="202"/>
      <c r="V673" s="202"/>
      <c r="W673" s="202"/>
      <c r="X673" s="202"/>
      <c r="Y673" s="202"/>
      <c r="Z673" s="202"/>
      <c r="AA673" s="202"/>
      <c r="AB673" s="202"/>
      <c r="AC673" s="202"/>
      <c r="AD673" s="155"/>
      <c r="AT673" s="156" t="s">
        <v>162</v>
      </c>
      <c r="AU673" s="156" t="s">
        <v>95</v>
      </c>
      <c r="AV673" s="11" t="s">
        <v>159</v>
      </c>
      <c r="AW673" s="11" t="s">
        <v>7</v>
      </c>
      <c r="AX673" s="11" t="s">
        <v>84</v>
      </c>
      <c r="AY673" s="156" t="s">
        <v>153</v>
      </c>
    </row>
    <row r="674" spans="2:65" s="1" customFormat="1" ht="31.5" customHeight="1">
      <c r="B674" s="134"/>
      <c r="C674" s="135" t="s">
        <v>888</v>
      </c>
      <c r="D674" s="135" t="s">
        <v>155</v>
      </c>
      <c r="E674" s="136" t="s">
        <v>889</v>
      </c>
      <c r="F674" s="654" t="s">
        <v>890</v>
      </c>
      <c r="G674" s="654"/>
      <c r="H674" s="654"/>
      <c r="I674" s="654"/>
      <c r="J674" s="137" t="s">
        <v>204</v>
      </c>
      <c r="K674" s="138">
        <v>129.65100000000001</v>
      </c>
      <c r="L674" s="203"/>
      <c r="M674" s="655"/>
      <c r="N674" s="655"/>
      <c r="O674" s="655"/>
      <c r="P674" s="655">
        <f>ROUND(V674*K674,2)</f>
        <v>0</v>
      </c>
      <c r="Q674" s="655"/>
      <c r="R674" s="139"/>
      <c r="T674" s="140" t="s">
        <v>5</v>
      </c>
      <c r="U674" s="42" t="s">
        <v>42</v>
      </c>
      <c r="V674" s="210">
        <f>L674+M674</f>
        <v>0</v>
      </c>
      <c r="W674" s="210">
        <f>ROUND(L674*K674,2)</f>
        <v>0</v>
      </c>
      <c r="X674" s="210">
        <f>ROUND(M674*K674,2)</f>
        <v>0</v>
      </c>
      <c r="Y674" s="141">
        <v>2.5000000000000001E-2</v>
      </c>
      <c r="Z674" s="141">
        <f>Y674*K674</f>
        <v>3.2412750000000004</v>
      </c>
      <c r="AA674" s="141">
        <v>0</v>
      </c>
      <c r="AB674" s="141">
        <f>AA674*K674</f>
        <v>0</v>
      </c>
      <c r="AC674" s="141">
        <v>0</v>
      </c>
      <c r="AD674" s="142">
        <f>AC674*K674</f>
        <v>0</v>
      </c>
      <c r="AR674" s="20" t="s">
        <v>370</v>
      </c>
      <c r="AT674" s="20" t="s">
        <v>155</v>
      </c>
      <c r="AU674" s="20" t="s">
        <v>95</v>
      </c>
      <c r="AY674" s="20" t="s">
        <v>153</v>
      </c>
      <c r="BE674" s="143">
        <f>IF(U674="základní",P674,0)</f>
        <v>0</v>
      </c>
      <c r="BF674" s="143">
        <f>IF(U674="snížená",P674,0)</f>
        <v>0</v>
      </c>
      <c r="BG674" s="143">
        <f>IF(U674="zákl. přenesená",P674,0)</f>
        <v>0</v>
      </c>
      <c r="BH674" s="143">
        <f>IF(U674="sníž. přenesená",P674,0)</f>
        <v>0</v>
      </c>
      <c r="BI674" s="143">
        <f>IF(U674="nulová",P674,0)</f>
        <v>0</v>
      </c>
      <c r="BJ674" s="20" t="s">
        <v>84</v>
      </c>
      <c r="BK674" s="143">
        <f>ROUND(V674*K674,2)</f>
        <v>0</v>
      </c>
      <c r="BL674" s="20" t="s">
        <v>370</v>
      </c>
      <c r="BM674" s="20" t="s">
        <v>891</v>
      </c>
    </row>
    <row r="675" spans="2:65" s="10" customFormat="1" ht="22.5" customHeight="1">
      <c r="B675" s="144"/>
      <c r="C675" s="201"/>
      <c r="D675" s="201"/>
      <c r="E675" s="145" t="s">
        <v>5</v>
      </c>
      <c r="F675" s="662" t="s">
        <v>892</v>
      </c>
      <c r="G675" s="663"/>
      <c r="H675" s="663"/>
      <c r="I675" s="663"/>
      <c r="J675" s="201"/>
      <c r="K675" s="146">
        <v>129.65100000000001</v>
      </c>
      <c r="L675" s="201"/>
      <c r="M675" s="201"/>
      <c r="N675" s="201"/>
      <c r="O675" s="201"/>
      <c r="P675" s="201"/>
      <c r="Q675" s="201"/>
      <c r="R675" s="147"/>
      <c r="T675" s="148"/>
      <c r="U675" s="201"/>
      <c r="V675" s="201"/>
      <c r="W675" s="201"/>
      <c r="X675" s="201"/>
      <c r="Y675" s="201"/>
      <c r="Z675" s="201"/>
      <c r="AA675" s="201"/>
      <c r="AB675" s="201"/>
      <c r="AC675" s="201"/>
      <c r="AD675" s="149"/>
      <c r="AT675" s="150" t="s">
        <v>162</v>
      </c>
      <c r="AU675" s="150" t="s">
        <v>95</v>
      </c>
      <c r="AV675" s="10" t="s">
        <v>95</v>
      </c>
      <c r="AW675" s="10" t="s">
        <v>7</v>
      </c>
      <c r="AX675" s="10" t="s">
        <v>79</v>
      </c>
      <c r="AY675" s="150" t="s">
        <v>153</v>
      </c>
    </row>
    <row r="676" spans="2:65" s="11" customFormat="1" ht="22.5" customHeight="1">
      <c r="B676" s="151"/>
      <c r="C676" s="202"/>
      <c r="D676" s="202"/>
      <c r="E676" s="191" t="s">
        <v>5</v>
      </c>
      <c r="F676" s="660" t="s">
        <v>163</v>
      </c>
      <c r="G676" s="661"/>
      <c r="H676" s="661"/>
      <c r="I676" s="661"/>
      <c r="J676" s="202"/>
      <c r="K676" s="152">
        <v>129.65100000000001</v>
      </c>
      <c r="L676" s="202"/>
      <c r="M676" s="202"/>
      <c r="N676" s="202"/>
      <c r="O676" s="202"/>
      <c r="P676" s="202"/>
      <c r="Q676" s="202"/>
      <c r="R676" s="153"/>
      <c r="T676" s="154"/>
      <c r="U676" s="202"/>
      <c r="V676" s="202"/>
      <c r="W676" s="202"/>
      <c r="X676" s="202"/>
      <c r="Y676" s="202"/>
      <c r="Z676" s="202"/>
      <c r="AA676" s="202"/>
      <c r="AB676" s="202"/>
      <c r="AC676" s="202"/>
      <c r="AD676" s="155"/>
      <c r="AT676" s="156" t="s">
        <v>162</v>
      </c>
      <c r="AU676" s="156" t="s">
        <v>95</v>
      </c>
      <c r="AV676" s="11" t="s">
        <v>159</v>
      </c>
      <c r="AW676" s="11" t="s">
        <v>7</v>
      </c>
      <c r="AX676" s="11" t="s">
        <v>84</v>
      </c>
      <c r="AY676" s="156" t="s">
        <v>153</v>
      </c>
    </row>
    <row r="677" spans="2:65" s="1" customFormat="1" ht="22.5" customHeight="1">
      <c r="B677" s="134"/>
      <c r="C677" s="163" t="s">
        <v>893</v>
      </c>
      <c r="D677" s="163" t="s">
        <v>419</v>
      </c>
      <c r="E677" s="164" t="s">
        <v>894</v>
      </c>
      <c r="F677" s="696" t="s">
        <v>895</v>
      </c>
      <c r="G677" s="696"/>
      <c r="H677" s="696"/>
      <c r="I677" s="696"/>
      <c r="J677" s="165" t="s">
        <v>204</v>
      </c>
      <c r="K677" s="166">
        <v>149.09899999999999</v>
      </c>
      <c r="L677" s="167"/>
      <c r="M677" s="697"/>
      <c r="N677" s="697"/>
      <c r="O677" s="698"/>
      <c r="P677" s="655">
        <f>ROUND(V677*K677,2)</f>
        <v>0</v>
      </c>
      <c r="Q677" s="655"/>
      <c r="R677" s="139"/>
      <c r="T677" s="140" t="s">
        <v>5</v>
      </c>
      <c r="U677" s="42" t="s">
        <v>42</v>
      </c>
      <c r="V677" s="210">
        <f>L677+M677</f>
        <v>0</v>
      </c>
      <c r="W677" s="210">
        <f>ROUND(L677*K677,2)</f>
        <v>0</v>
      </c>
      <c r="X677" s="210">
        <f>ROUND(M677*K677,2)</f>
        <v>0</v>
      </c>
      <c r="Y677" s="141">
        <v>0</v>
      </c>
      <c r="Z677" s="141">
        <f>Y677*K677</f>
        <v>0</v>
      </c>
      <c r="AA677" s="141">
        <v>1.3999999999999999E-4</v>
      </c>
      <c r="AB677" s="141">
        <f>AA677*K677</f>
        <v>2.0873859999999998E-2</v>
      </c>
      <c r="AC677" s="141">
        <v>0</v>
      </c>
      <c r="AD677" s="142">
        <f>AC677*K677</f>
        <v>0</v>
      </c>
      <c r="AR677" s="20" t="s">
        <v>348</v>
      </c>
      <c r="AT677" s="20" t="s">
        <v>419</v>
      </c>
      <c r="AU677" s="20" t="s">
        <v>95</v>
      </c>
      <c r="AY677" s="20" t="s">
        <v>153</v>
      </c>
      <c r="BE677" s="143">
        <f>IF(U677="základní",P677,0)</f>
        <v>0</v>
      </c>
      <c r="BF677" s="143">
        <f>IF(U677="snížená",P677,0)</f>
        <v>0</v>
      </c>
      <c r="BG677" s="143">
        <f>IF(U677="zákl. přenesená",P677,0)</f>
        <v>0</v>
      </c>
      <c r="BH677" s="143">
        <f>IF(U677="sníž. přenesená",P677,0)</f>
        <v>0</v>
      </c>
      <c r="BI677" s="143">
        <f>IF(U677="nulová",P677,0)</f>
        <v>0</v>
      </c>
      <c r="BJ677" s="20" t="s">
        <v>84</v>
      </c>
      <c r="BK677" s="143">
        <f>ROUND(V677*K677,2)</f>
        <v>0</v>
      </c>
      <c r="BL677" s="20" t="s">
        <v>370</v>
      </c>
      <c r="BM677" s="20" t="s">
        <v>896</v>
      </c>
    </row>
    <row r="678" spans="2:65" s="10" customFormat="1" ht="22.5" customHeight="1">
      <c r="B678" s="144"/>
      <c r="C678" s="201"/>
      <c r="D678" s="201"/>
      <c r="E678" s="145" t="s">
        <v>5</v>
      </c>
      <c r="F678" s="662" t="s">
        <v>897</v>
      </c>
      <c r="G678" s="663"/>
      <c r="H678" s="663"/>
      <c r="I678" s="663"/>
      <c r="J678" s="201"/>
      <c r="K678" s="146">
        <v>149.09899999999999</v>
      </c>
      <c r="L678" s="201"/>
      <c r="M678" s="201"/>
      <c r="N678" s="201"/>
      <c r="O678" s="201"/>
      <c r="P678" s="201"/>
      <c r="Q678" s="201"/>
      <c r="R678" s="147"/>
      <c r="T678" s="148"/>
      <c r="U678" s="201"/>
      <c r="V678" s="201"/>
      <c r="W678" s="201"/>
      <c r="X678" s="201"/>
      <c r="Y678" s="201"/>
      <c r="Z678" s="201"/>
      <c r="AA678" s="201"/>
      <c r="AB678" s="201"/>
      <c r="AC678" s="201"/>
      <c r="AD678" s="149"/>
      <c r="AT678" s="150" t="s">
        <v>162</v>
      </c>
      <c r="AU678" s="150" t="s">
        <v>95</v>
      </c>
      <c r="AV678" s="10" t="s">
        <v>95</v>
      </c>
      <c r="AW678" s="10" t="s">
        <v>7</v>
      </c>
      <c r="AX678" s="10" t="s">
        <v>79</v>
      </c>
      <c r="AY678" s="150" t="s">
        <v>153</v>
      </c>
    </row>
    <row r="679" spans="2:65" s="11" customFormat="1" ht="22.5" customHeight="1">
      <c r="B679" s="151"/>
      <c r="C679" s="202"/>
      <c r="D679" s="202"/>
      <c r="E679" s="191" t="s">
        <v>5</v>
      </c>
      <c r="F679" s="660" t="s">
        <v>163</v>
      </c>
      <c r="G679" s="661"/>
      <c r="H679" s="661"/>
      <c r="I679" s="661"/>
      <c r="J679" s="202"/>
      <c r="K679" s="152">
        <v>149.09899999999999</v>
      </c>
      <c r="L679" s="202"/>
      <c r="M679" s="202"/>
      <c r="N679" s="202"/>
      <c r="O679" s="202"/>
      <c r="P679" s="202"/>
      <c r="Q679" s="202"/>
      <c r="R679" s="153"/>
      <c r="T679" s="154"/>
      <c r="U679" s="202"/>
      <c r="V679" s="202"/>
      <c r="W679" s="202"/>
      <c r="X679" s="202"/>
      <c r="Y679" s="202"/>
      <c r="Z679" s="202"/>
      <c r="AA679" s="202"/>
      <c r="AB679" s="202"/>
      <c r="AC679" s="202"/>
      <c r="AD679" s="155"/>
      <c r="AT679" s="156" t="s">
        <v>162</v>
      </c>
      <c r="AU679" s="156" t="s">
        <v>95</v>
      </c>
      <c r="AV679" s="11" t="s">
        <v>159</v>
      </c>
      <c r="AW679" s="11" t="s">
        <v>7</v>
      </c>
      <c r="AX679" s="11" t="s">
        <v>84</v>
      </c>
      <c r="AY679" s="156" t="s">
        <v>153</v>
      </c>
    </row>
    <row r="680" spans="2:65" s="1" customFormat="1" ht="31.5" customHeight="1">
      <c r="B680" s="134"/>
      <c r="C680" s="135" t="s">
        <v>898</v>
      </c>
      <c r="D680" s="135" t="s">
        <v>155</v>
      </c>
      <c r="E680" s="136" t="s">
        <v>899</v>
      </c>
      <c r="F680" s="654" t="s">
        <v>900</v>
      </c>
      <c r="G680" s="654"/>
      <c r="H680" s="654"/>
      <c r="I680" s="654"/>
      <c r="J680" s="137" t="s">
        <v>737</v>
      </c>
      <c r="K680" s="138">
        <v>4051.1010000000001</v>
      </c>
      <c r="L680" s="203"/>
      <c r="M680" s="655"/>
      <c r="N680" s="655"/>
      <c r="O680" s="655"/>
      <c r="P680" s="655">
        <f>ROUND(V680*K680,2)</f>
        <v>0</v>
      </c>
      <c r="Q680" s="655"/>
      <c r="R680" s="139"/>
      <c r="T680" s="140" t="s">
        <v>5</v>
      </c>
      <c r="U680" s="42" t="s">
        <v>42</v>
      </c>
      <c r="V680" s="210">
        <f>L680+M680</f>
        <v>0</v>
      </c>
      <c r="W680" s="210">
        <f>ROUND(L680*K680,2)</f>
        <v>0</v>
      </c>
      <c r="X680" s="210">
        <f>ROUND(M680*K680,2)</f>
        <v>0</v>
      </c>
      <c r="Y680" s="141">
        <v>0</v>
      </c>
      <c r="Z680" s="141">
        <f>Y680*K680</f>
        <v>0</v>
      </c>
      <c r="AA680" s="141">
        <v>0</v>
      </c>
      <c r="AB680" s="141">
        <f>AA680*K680</f>
        <v>0</v>
      </c>
      <c r="AC680" s="141">
        <v>0</v>
      </c>
      <c r="AD680" s="142">
        <f>AC680*K680</f>
        <v>0</v>
      </c>
      <c r="AR680" s="20" t="s">
        <v>370</v>
      </c>
      <c r="AT680" s="20" t="s">
        <v>155</v>
      </c>
      <c r="AU680" s="20" t="s">
        <v>95</v>
      </c>
      <c r="AY680" s="20" t="s">
        <v>153</v>
      </c>
      <c r="BE680" s="143">
        <f>IF(U680="základní",P680,0)</f>
        <v>0</v>
      </c>
      <c r="BF680" s="143">
        <f>IF(U680="snížená",P680,0)</f>
        <v>0</v>
      </c>
      <c r="BG680" s="143">
        <f>IF(U680="zákl. přenesená",P680,0)</f>
        <v>0</v>
      </c>
      <c r="BH680" s="143">
        <f>IF(U680="sníž. přenesená",P680,0)</f>
        <v>0</v>
      </c>
      <c r="BI680" s="143">
        <f>IF(U680="nulová",P680,0)</f>
        <v>0</v>
      </c>
      <c r="BJ680" s="20" t="s">
        <v>84</v>
      </c>
      <c r="BK680" s="143">
        <f>ROUND(V680*K680,2)</f>
        <v>0</v>
      </c>
      <c r="BL680" s="20" t="s">
        <v>370</v>
      </c>
      <c r="BM680" s="20" t="s">
        <v>901</v>
      </c>
    </row>
    <row r="681" spans="2:65" s="9" customFormat="1" ht="29.85" customHeight="1">
      <c r="B681" s="122"/>
      <c r="C681" s="123"/>
      <c r="D681" s="133" t="s">
        <v>121</v>
      </c>
      <c r="E681" s="133"/>
      <c r="F681" s="133"/>
      <c r="G681" s="133"/>
      <c r="H681" s="133"/>
      <c r="I681" s="133"/>
      <c r="J681" s="133"/>
      <c r="K681" s="133"/>
      <c r="L681" s="133"/>
      <c r="M681" s="649">
        <f>BK681</f>
        <v>0</v>
      </c>
      <c r="N681" s="650"/>
      <c r="O681" s="650"/>
      <c r="P681" s="650"/>
      <c r="Q681" s="650"/>
      <c r="R681" s="125"/>
      <c r="T681" s="126"/>
      <c r="U681" s="123"/>
      <c r="V681" s="123"/>
      <c r="W681" s="127">
        <f>SUM(W682:W690)</f>
        <v>0</v>
      </c>
      <c r="X681" s="127">
        <f>SUM(X682:X690)</f>
        <v>0</v>
      </c>
      <c r="Y681" s="123"/>
      <c r="Z681" s="128">
        <f>SUM(Z682:Z690)</f>
        <v>21.878664000000001</v>
      </c>
      <c r="AA681" s="123"/>
      <c r="AB681" s="128">
        <f>SUM(AB682:AB690)</f>
        <v>0.93927713000000002</v>
      </c>
      <c r="AC681" s="123"/>
      <c r="AD681" s="129">
        <f>SUM(AD682:AD690)</f>
        <v>0</v>
      </c>
      <c r="AR681" s="130" t="s">
        <v>95</v>
      </c>
      <c r="AT681" s="131" t="s">
        <v>78</v>
      </c>
      <c r="AU681" s="131" t="s">
        <v>84</v>
      </c>
      <c r="AY681" s="130" t="s">
        <v>153</v>
      </c>
      <c r="BK681" s="132">
        <f>SUM(BK682:BK690)</f>
        <v>0</v>
      </c>
    </row>
    <row r="682" spans="2:65" s="1" customFormat="1" ht="31.5" customHeight="1">
      <c r="B682" s="134"/>
      <c r="C682" s="135" t="s">
        <v>902</v>
      </c>
      <c r="D682" s="135" t="s">
        <v>155</v>
      </c>
      <c r="E682" s="136" t="s">
        <v>903</v>
      </c>
      <c r="F682" s="654" t="s">
        <v>904</v>
      </c>
      <c r="G682" s="654"/>
      <c r="H682" s="654"/>
      <c r="I682" s="654"/>
      <c r="J682" s="137" t="s">
        <v>204</v>
      </c>
      <c r="K682" s="138">
        <v>39.911000000000001</v>
      </c>
      <c r="L682" s="203"/>
      <c r="M682" s="655"/>
      <c r="N682" s="655"/>
      <c r="O682" s="655"/>
      <c r="P682" s="655">
        <f>ROUND(V682*K682,2)</f>
        <v>0</v>
      </c>
      <c r="Q682" s="655"/>
      <c r="R682" s="139"/>
      <c r="T682" s="140" t="s">
        <v>5</v>
      </c>
      <c r="U682" s="42" t="s">
        <v>42</v>
      </c>
      <c r="V682" s="210">
        <f>L682+M682</f>
        <v>0</v>
      </c>
      <c r="W682" s="210">
        <f>ROUND(L682*K682,2)</f>
        <v>0</v>
      </c>
      <c r="X682" s="210">
        <f>ROUND(M682*K682,2)</f>
        <v>0</v>
      </c>
      <c r="Y682" s="141">
        <v>0.26400000000000001</v>
      </c>
      <c r="Z682" s="141">
        <f>Y682*K682</f>
        <v>10.536504000000001</v>
      </c>
      <c r="AA682" s="141">
        <v>1.423E-2</v>
      </c>
      <c r="AB682" s="141">
        <f>AA682*K682</f>
        <v>0.56793353000000002</v>
      </c>
      <c r="AC682" s="141">
        <v>0</v>
      </c>
      <c r="AD682" s="142">
        <f>AC682*K682</f>
        <v>0</v>
      </c>
      <c r="AR682" s="20" t="s">
        <v>370</v>
      </c>
      <c r="AT682" s="20" t="s">
        <v>155</v>
      </c>
      <c r="AU682" s="20" t="s">
        <v>95</v>
      </c>
      <c r="AY682" s="20" t="s">
        <v>153</v>
      </c>
      <c r="BE682" s="143">
        <f>IF(U682="základní",P682,0)</f>
        <v>0</v>
      </c>
      <c r="BF682" s="143">
        <f>IF(U682="snížená",P682,0)</f>
        <v>0</v>
      </c>
      <c r="BG682" s="143">
        <f>IF(U682="zákl. přenesená",P682,0)</f>
        <v>0</v>
      </c>
      <c r="BH682" s="143">
        <f>IF(U682="sníž. přenesená",P682,0)</f>
        <v>0</v>
      </c>
      <c r="BI682" s="143">
        <f>IF(U682="nulová",P682,0)</f>
        <v>0</v>
      </c>
      <c r="BJ682" s="20" t="s">
        <v>84</v>
      </c>
      <c r="BK682" s="143">
        <f>ROUND(V682*K682,2)</f>
        <v>0</v>
      </c>
      <c r="BL682" s="20" t="s">
        <v>370</v>
      </c>
      <c r="BM682" s="20" t="s">
        <v>905</v>
      </c>
    </row>
    <row r="683" spans="2:65" s="12" customFormat="1" ht="22.5" customHeight="1">
      <c r="B683" s="157"/>
      <c r="C683" s="204"/>
      <c r="D683" s="204"/>
      <c r="E683" s="158" t="s">
        <v>5</v>
      </c>
      <c r="F683" s="656" t="s">
        <v>767</v>
      </c>
      <c r="G683" s="657"/>
      <c r="H683" s="657"/>
      <c r="I683" s="657"/>
      <c r="J683" s="204"/>
      <c r="K683" s="158" t="s">
        <v>5</v>
      </c>
      <c r="L683" s="204"/>
      <c r="M683" s="204"/>
      <c r="N683" s="204"/>
      <c r="O683" s="204"/>
      <c r="P683" s="204"/>
      <c r="Q683" s="204"/>
      <c r="R683" s="159"/>
      <c r="T683" s="160"/>
      <c r="U683" s="204"/>
      <c r="V683" s="204"/>
      <c r="W683" s="204"/>
      <c r="X683" s="204"/>
      <c r="Y683" s="204"/>
      <c r="Z683" s="204"/>
      <c r="AA683" s="204"/>
      <c r="AB683" s="204"/>
      <c r="AC683" s="204"/>
      <c r="AD683" s="161"/>
      <c r="AT683" s="162" t="s">
        <v>162</v>
      </c>
      <c r="AU683" s="162" t="s">
        <v>95</v>
      </c>
      <c r="AV683" s="12" t="s">
        <v>84</v>
      </c>
      <c r="AW683" s="12" t="s">
        <v>7</v>
      </c>
      <c r="AX683" s="12" t="s">
        <v>79</v>
      </c>
      <c r="AY683" s="162" t="s">
        <v>153</v>
      </c>
    </row>
    <row r="684" spans="2:65" s="10" customFormat="1" ht="22.5" customHeight="1">
      <c r="B684" s="144"/>
      <c r="C684" s="201"/>
      <c r="D684" s="201"/>
      <c r="E684" s="145" t="s">
        <v>5</v>
      </c>
      <c r="F684" s="658" t="s">
        <v>906</v>
      </c>
      <c r="G684" s="659"/>
      <c r="H684" s="659"/>
      <c r="I684" s="659"/>
      <c r="J684" s="201"/>
      <c r="K684" s="146">
        <v>39.911000000000001</v>
      </c>
      <c r="L684" s="201"/>
      <c r="M684" s="201"/>
      <c r="N684" s="201"/>
      <c r="O684" s="201"/>
      <c r="P684" s="201"/>
      <c r="Q684" s="201"/>
      <c r="R684" s="147"/>
      <c r="T684" s="148"/>
      <c r="U684" s="201"/>
      <c r="V684" s="201"/>
      <c r="W684" s="201"/>
      <c r="X684" s="201"/>
      <c r="Y684" s="201"/>
      <c r="Z684" s="201"/>
      <c r="AA684" s="201"/>
      <c r="AB684" s="201"/>
      <c r="AC684" s="201"/>
      <c r="AD684" s="149"/>
      <c r="AT684" s="150" t="s">
        <v>162</v>
      </c>
      <c r="AU684" s="150" t="s">
        <v>95</v>
      </c>
      <c r="AV684" s="10" t="s">
        <v>95</v>
      </c>
      <c r="AW684" s="10" t="s">
        <v>7</v>
      </c>
      <c r="AX684" s="10" t="s">
        <v>79</v>
      </c>
      <c r="AY684" s="150" t="s">
        <v>153</v>
      </c>
    </row>
    <row r="685" spans="2:65" s="11" customFormat="1" ht="22.5" customHeight="1">
      <c r="B685" s="151"/>
      <c r="C685" s="202"/>
      <c r="D685" s="202"/>
      <c r="E685" s="191" t="s">
        <v>5</v>
      </c>
      <c r="F685" s="660" t="s">
        <v>163</v>
      </c>
      <c r="G685" s="661"/>
      <c r="H685" s="661"/>
      <c r="I685" s="661"/>
      <c r="J685" s="202"/>
      <c r="K685" s="152">
        <v>39.911000000000001</v>
      </c>
      <c r="L685" s="202"/>
      <c r="M685" s="202"/>
      <c r="N685" s="202"/>
      <c r="O685" s="202"/>
      <c r="P685" s="202"/>
      <c r="Q685" s="202"/>
      <c r="R685" s="153"/>
      <c r="T685" s="154"/>
      <c r="U685" s="202"/>
      <c r="V685" s="202"/>
      <c r="W685" s="202"/>
      <c r="X685" s="202"/>
      <c r="Y685" s="202"/>
      <c r="Z685" s="202"/>
      <c r="AA685" s="202"/>
      <c r="AB685" s="202"/>
      <c r="AC685" s="202"/>
      <c r="AD685" s="155"/>
      <c r="AT685" s="156" t="s">
        <v>162</v>
      </c>
      <c r="AU685" s="156" t="s">
        <v>95</v>
      </c>
      <c r="AV685" s="11" t="s">
        <v>159</v>
      </c>
      <c r="AW685" s="11" t="s">
        <v>7</v>
      </c>
      <c r="AX685" s="11" t="s">
        <v>84</v>
      </c>
      <c r="AY685" s="156" t="s">
        <v>153</v>
      </c>
    </row>
    <row r="686" spans="2:65" s="1" customFormat="1" ht="31.5" customHeight="1">
      <c r="B686" s="134"/>
      <c r="C686" s="135" t="s">
        <v>907</v>
      </c>
      <c r="D686" s="135" t="s">
        <v>155</v>
      </c>
      <c r="E686" s="136" t="s">
        <v>908</v>
      </c>
      <c r="F686" s="654" t="s">
        <v>909</v>
      </c>
      <c r="G686" s="654"/>
      <c r="H686" s="654"/>
      <c r="I686" s="654"/>
      <c r="J686" s="137" t="s">
        <v>204</v>
      </c>
      <c r="K686" s="138">
        <v>32.04</v>
      </c>
      <c r="L686" s="203"/>
      <c r="M686" s="655"/>
      <c r="N686" s="655"/>
      <c r="O686" s="655"/>
      <c r="P686" s="655">
        <f>ROUND(V686*K686,2)</f>
        <v>0</v>
      </c>
      <c r="Q686" s="655"/>
      <c r="R686" s="139"/>
      <c r="T686" s="140" t="s">
        <v>5</v>
      </c>
      <c r="U686" s="42" t="s">
        <v>42</v>
      </c>
      <c r="V686" s="210">
        <f>L686+M686</f>
        <v>0</v>
      </c>
      <c r="W686" s="210">
        <f>ROUND(L686*K686,2)</f>
        <v>0</v>
      </c>
      <c r="X686" s="210">
        <f>ROUND(M686*K686,2)</f>
        <v>0</v>
      </c>
      <c r="Y686" s="141">
        <v>0.35399999999999998</v>
      </c>
      <c r="Z686" s="141">
        <f>Y686*K686</f>
        <v>11.34216</v>
      </c>
      <c r="AA686" s="141">
        <v>1.159E-2</v>
      </c>
      <c r="AB686" s="141">
        <f>AA686*K686</f>
        <v>0.3713436</v>
      </c>
      <c r="AC686" s="141">
        <v>0</v>
      </c>
      <c r="AD686" s="142">
        <f>AC686*K686</f>
        <v>0</v>
      </c>
      <c r="AR686" s="20" t="s">
        <v>370</v>
      </c>
      <c r="AT686" s="20" t="s">
        <v>155</v>
      </c>
      <c r="AU686" s="20" t="s">
        <v>95</v>
      </c>
      <c r="AY686" s="20" t="s">
        <v>153</v>
      </c>
      <c r="BE686" s="143">
        <f>IF(U686="základní",P686,0)</f>
        <v>0</v>
      </c>
      <c r="BF686" s="143">
        <f>IF(U686="snížená",P686,0)</f>
        <v>0</v>
      </c>
      <c r="BG686" s="143">
        <f>IF(U686="zákl. přenesená",P686,0)</f>
        <v>0</v>
      </c>
      <c r="BH686" s="143">
        <f>IF(U686="sníž. přenesená",P686,0)</f>
        <v>0</v>
      </c>
      <c r="BI686" s="143">
        <f>IF(U686="nulová",P686,0)</f>
        <v>0</v>
      </c>
      <c r="BJ686" s="20" t="s">
        <v>84</v>
      </c>
      <c r="BK686" s="143">
        <f>ROUND(V686*K686,2)</f>
        <v>0</v>
      </c>
      <c r="BL686" s="20" t="s">
        <v>370</v>
      </c>
      <c r="BM686" s="20" t="s">
        <v>910</v>
      </c>
    </row>
    <row r="687" spans="2:65" s="12" customFormat="1" ht="22.5" customHeight="1">
      <c r="B687" s="157"/>
      <c r="C687" s="204"/>
      <c r="D687" s="204"/>
      <c r="E687" s="158" t="s">
        <v>5</v>
      </c>
      <c r="F687" s="656" t="s">
        <v>466</v>
      </c>
      <c r="G687" s="657"/>
      <c r="H687" s="657"/>
      <c r="I687" s="657"/>
      <c r="J687" s="204"/>
      <c r="K687" s="158" t="s">
        <v>5</v>
      </c>
      <c r="L687" s="204"/>
      <c r="M687" s="204"/>
      <c r="N687" s="204"/>
      <c r="O687" s="204"/>
      <c r="P687" s="204"/>
      <c r="Q687" s="204"/>
      <c r="R687" s="159"/>
      <c r="T687" s="160"/>
      <c r="U687" s="204"/>
      <c r="V687" s="204"/>
      <c r="W687" s="204"/>
      <c r="X687" s="204"/>
      <c r="Y687" s="204"/>
      <c r="Z687" s="204"/>
      <c r="AA687" s="204"/>
      <c r="AB687" s="204"/>
      <c r="AC687" s="204"/>
      <c r="AD687" s="161"/>
      <c r="AT687" s="162" t="s">
        <v>162</v>
      </c>
      <c r="AU687" s="162" t="s">
        <v>95</v>
      </c>
      <c r="AV687" s="12" t="s">
        <v>84</v>
      </c>
      <c r="AW687" s="12" t="s">
        <v>7</v>
      </c>
      <c r="AX687" s="12" t="s">
        <v>79</v>
      </c>
      <c r="AY687" s="162" t="s">
        <v>153</v>
      </c>
    </row>
    <row r="688" spans="2:65" s="10" customFormat="1" ht="22.5" customHeight="1">
      <c r="B688" s="144"/>
      <c r="C688" s="201"/>
      <c r="D688" s="201"/>
      <c r="E688" s="145" t="s">
        <v>5</v>
      </c>
      <c r="F688" s="658" t="s">
        <v>911</v>
      </c>
      <c r="G688" s="659"/>
      <c r="H688" s="659"/>
      <c r="I688" s="659"/>
      <c r="J688" s="201"/>
      <c r="K688" s="146">
        <v>32.04</v>
      </c>
      <c r="L688" s="201"/>
      <c r="M688" s="201"/>
      <c r="N688" s="201"/>
      <c r="O688" s="201"/>
      <c r="P688" s="201"/>
      <c r="Q688" s="201"/>
      <c r="R688" s="147"/>
      <c r="T688" s="148"/>
      <c r="U688" s="201"/>
      <c r="V688" s="201"/>
      <c r="W688" s="201"/>
      <c r="X688" s="201"/>
      <c r="Y688" s="201"/>
      <c r="Z688" s="201"/>
      <c r="AA688" s="201"/>
      <c r="AB688" s="201"/>
      <c r="AC688" s="201"/>
      <c r="AD688" s="149"/>
      <c r="AT688" s="150" t="s">
        <v>162</v>
      </c>
      <c r="AU688" s="150" t="s">
        <v>95</v>
      </c>
      <c r="AV688" s="10" t="s">
        <v>95</v>
      </c>
      <c r="AW688" s="10" t="s">
        <v>7</v>
      </c>
      <c r="AX688" s="10" t="s">
        <v>79</v>
      </c>
      <c r="AY688" s="150" t="s">
        <v>153</v>
      </c>
    </row>
    <row r="689" spans="2:65" s="11" customFormat="1" ht="22.5" customHeight="1">
      <c r="B689" s="151"/>
      <c r="C689" s="202"/>
      <c r="D689" s="202"/>
      <c r="E689" s="191" t="s">
        <v>5</v>
      </c>
      <c r="F689" s="660" t="s">
        <v>163</v>
      </c>
      <c r="G689" s="661"/>
      <c r="H689" s="661"/>
      <c r="I689" s="661"/>
      <c r="J689" s="202"/>
      <c r="K689" s="152">
        <v>32.04</v>
      </c>
      <c r="L689" s="202"/>
      <c r="M689" s="202"/>
      <c r="N689" s="202"/>
      <c r="O689" s="202"/>
      <c r="P689" s="202"/>
      <c r="Q689" s="202"/>
      <c r="R689" s="153"/>
      <c r="T689" s="154"/>
      <c r="U689" s="202"/>
      <c r="V689" s="202"/>
      <c r="W689" s="202"/>
      <c r="X689" s="202"/>
      <c r="Y689" s="202"/>
      <c r="Z689" s="202"/>
      <c r="AA689" s="202"/>
      <c r="AB689" s="202"/>
      <c r="AC689" s="202"/>
      <c r="AD689" s="155"/>
      <c r="AT689" s="156" t="s">
        <v>162</v>
      </c>
      <c r="AU689" s="156" t="s">
        <v>95</v>
      </c>
      <c r="AV689" s="11" t="s">
        <v>159</v>
      </c>
      <c r="AW689" s="11" t="s">
        <v>7</v>
      </c>
      <c r="AX689" s="11" t="s">
        <v>84</v>
      </c>
      <c r="AY689" s="156" t="s">
        <v>153</v>
      </c>
    </row>
    <row r="690" spans="2:65" s="1" customFormat="1" ht="31.5" customHeight="1">
      <c r="B690" s="134"/>
      <c r="C690" s="135" t="s">
        <v>912</v>
      </c>
      <c r="D690" s="135" t="s">
        <v>155</v>
      </c>
      <c r="E690" s="136" t="s">
        <v>913</v>
      </c>
      <c r="F690" s="654" t="s">
        <v>914</v>
      </c>
      <c r="G690" s="654"/>
      <c r="H690" s="654"/>
      <c r="I690" s="654"/>
      <c r="J690" s="137" t="s">
        <v>737</v>
      </c>
      <c r="K690" s="138">
        <v>312.03800000000001</v>
      </c>
      <c r="L690" s="203"/>
      <c r="M690" s="655"/>
      <c r="N690" s="655"/>
      <c r="O690" s="655"/>
      <c r="P690" s="655">
        <f>ROUND(V690*K690,2)</f>
        <v>0</v>
      </c>
      <c r="Q690" s="655"/>
      <c r="R690" s="139"/>
      <c r="T690" s="140" t="s">
        <v>5</v>
      </c>
      <c r="U690" s="42" t="s">
        <v>42</v>
      </c>
      <c r="V690" s="210">
        <f>L690+M690</f>
        <v>0</v>
      </c>
      <c r="W690" s="210">
        <f>ROUND(L690*K690,2)</f>
        <v>0</v>
      </c>
      <c r="X690" s="210">
        <f>ROUND(M690*K690,2)</f>
        <v>0</v>
      </c>
      <c r="Y690" s="141">
        <v>0</v>
      </c>
      <c r="Z690" s="141">
        <f>Y690*K690</f>
        <v>0</v>
      </c>
      <c r="AA690" s="141">
        <v>0</v>
      </c>
      <c r="AB690" s="141">
        <f>AA690*K690</f>
        <v>0</v>
      </c>
      <c r="AC690" s="141">
        <v>0</v>
      </c>
      <c r="AD690" s="142">
        <f>AC690*K690</f>
        <v>0</v>
      </c>
      <c r="AR690" s="20" t="s">
        <v>370</v>
      </c>
      <c r="AT690" s="20" t="s">
        <v>155</v>
      </c>
      <c r="AU690" s="20" t="s">
        <v>95</v>
      </c>
      <c r="AY690" s="20" t="s">
        <v>153</v>
      </c>
      <c r="BE690" s="143">
        <f>IF(U690="základní",P690,0)</f>
        <v>0</v>
      </c>
      <c r="BF690" s="143">
        <f>IF(U690="snížená",P690,0)</f>
        <v>0</v>
      </c>
      <c r="BG690" s="143">
        <f>IF(U690="zákl. přenesená",P690,0)</f>
        <v>0</v>
      </c>
      <c r="BH690" s="143">
        <f>IF(U690="sníž. přenesená",P690,0)</f>
        <v>0</v>
      </c>
      <c r="BI690" s="143">
        <f>IF(U690="nulová",P690,0)</f>
        <v>0</v>
      </c>
      <c r="BJ690" s="20" t="s">
        <v>84</v>
      </c>
      <c r="BK690" s="143">
        <f>ROUND(V690*K690,2)</f>
        <v>0</v>
      </c>
      <c r="BL690" s="20" t="s">
        <v>370</v>
      </c>
      <c r="BM690" s="20" t="s">
        <v>915</v>
      </c>
    </row>
    <row r="691" spans="2:65" s="9" customFormat="1" ht="29.85" customHeight="1">
      <c r="B691" s="122"/>
      <c r="C691" s="123"/>
      <c r="D691" s="133" t="s">
        <v>122</v>
      </c>
      <c r="E691" s="133"/>
      <c r="F691" s="133"/>
      <c r="G691" s="133"/>
      <c r="H691" s="133"/>
      <c r="I691" s="133"/>
      <c r="J691" s="133"/>
      <c r="K691" s="133"/>
      <c r="L691" s="133"/>
      <c r="M691" s="649">
        <f>BK691</f>
        <v>0</v>
      </c>
      <c r="N691" s="650"/>
      <c r="O691" s="650"/>
      <c r="P691" s="650"/>
      <c r="Q691" s="650"/>
      <c r="R691" s="125"/>
      <c r="T691" s="126"/>
      <c r="U691" s="123"/>
      <c r="V691" s="123"/>
      <c r="W691" s="127">
        <f>SUM(W692:W699)</f>
        <v>0</v>
      </c>
      <c r="X691" s="127">
        <f>SUM(X692:X699)</f>
        <v>0</v>
      </c>
      <c r="Y691" s="123"/>
      <c r="Z691" s="128">
        <f>SUM(Z692:Z699)</f>
        <v>170.848086</v>
      </c>
      <c r="AA691" s="123"/>
      <c r="AB691" s="128">
        <f>SUM(AB692:AB699)</f>
        <v>2.5916904600000001</v>
      </c>
      <c r="AC691" s="123"/>
      <c r="AD691" s="129">
        <f>SUM(AD692:AD699)</f>
        <v>0</v>
      </c>
      <c r="AR691" s="130" t="s">
        <v>95</v>
      </c>
      <c r="AT691" s="131" t="s">
        <v>78</v>
      </c>
      <c r="AU691" s="131" t="s">
        <v>84</v>
      </c>
      <c r="AY691" s="130" t="s">
        <v>153</v>
      </c>
      <c r="BK691" s="132">
        <f>SUM(BK692:BK699)</f>
        <v>0</v>
      </c>
    </row>
    <row r="692" spans="2:65" s="1" customFormat="1" ht="31.5" customHeight="1">
      <c r="B692" s="134"/>
      <c r="C692" s="135" t="s">
        <v>916</v>
      </c>
      <c r="D692" s="135" t="s">
        <v>155</v>
      </c>
      <c r="E692" s="136" t="s">
        <v>917</v>
      </c>
      <c r="F692" s="654" t="s">
        <v>918</v>
      </c>
      <c r="G692" s="654"/>
      <c r="H692" s="654"/>
      <c r="I692" s="654"/>
      <c r="J692" s="137" t="s">
        <v>204</v>
      </c>
      <c r="K692" s="138">
        <v>30.45</v>
      </c>
      <c r="L692" s="203"/>
      <c r="M692" s="655"/>
      <c r="N692" s="655"/>
      <c r="O692" s="655"/>
      <c r="P692" s="655">
        <f>ROUND(V692*K692,2)</f>
        <v>0</v>
      </c>
      <c r="Q692" s="655"/>
      <c r="R692" s="139"/>
      <c r="T692" s="140" t="s">
        <v>5</v>
      </c>
      <c r="U692" s="42" t="s">
        <v>42</v>
      </c>
      <c r="V692" s="210">
        <f>L692+M692</f>
        <v>0</v>
      </c>
      <c r="W692" s="210">
        <f>ROUND(L692*K692,2)</f>
        <v>0</v>
      </c>
      <c r="X692" s="210">
        <f>ROUND(M692*K692,2)</f>
        <v>0</v>
      </c>
      <c r="Y692" s="141">
        <v>0.95899999999999996</v>
      </c>
      <c r="Z692" s="141">
        <f>Y692*K692</f>
        <v>29.201549999999997</v>
      </c>
      <c r="AA692" s="141">
        <v>2.7709999999999999E-2</v>
      </c>
      <c r="AB692" s="141">
        <f>AA692*K692</f>
        <v>0.84376949999999995</v>
      </c>
      <c r="AC692" s="141">
        <v>0</v>
      </c>
      <c r="AD692" s="142">
        <f>AC692*K692</f>
        <v>0</v>
      </c>
      <c r="AR692" s="20" t="s">
        <v>370</v>
      </c>
      <c r="AT692" s="20" t="s">
        <v>155</v>
      </c>
      <c r="AU692" s="20" t="s">
        <v>95</v>
      </c>
      <c r="AY692" s="20" t="s">
        <v>153</v>
      </c>
      <c r="BE692" s="143">
        <f>IF(U692="základní",P692,0)</f>
        <v>0</v>
      </c>
      <c r="BF692" s="143">
        <f>IF(U692="snížená",P692,0)</f>
        <v>0</v>
      </c>
      <c r="BG692" s="143">
        <f>IF(U692="zákl. přenesená",P692,0)</f>
        <v>0</v>
      </c>
      <c r="BH692" s="143">
        <f>IF(U692="sníž. přenesená",P692,0)</f>
        <v>0</v>
      </c>
      <c r="BI692" s="143">
        <f>IF(U692="nulová",P692,0)</f>
        <v>0</v>
      </c>
      <c r="BJ692" s="20" t="s">
        <v>84</v>
      </c>
      <c r="BK692" s="143">
        <f>ROUND(V692*K692,2)</f>
        <v>0</v>
      </c>
      <c r="BL692" s="20" t="s">
        <v>370</v>
      </c>
      <c r="BM692" s="20" t="s">
        <v>919</v>
      </c>
    </row>
    <row r="693" spans="2:65" s="10" customFormat="1" ht="22.5" customHeight="1">
      <c r="B693" s="144"/>
      <c r="C693" s="201"/>
      <c r="D693" s="201"/>
      <c r="E693" s="145" t="s">
        <v>5</v>
      </c>
      <c r="F693" s="662" t="s">
        <v>920</v>
      </c>
      <c r="G693" s="663"/>
      <c r="H693" s="663"/>
      <c r="I693" s="663"/>
      <c r="J693" s="201"/>
      <c r="K693" s="146">
        <v>30.45</v>
      </c>
      <c r="L693" s="201"/>
      <c r="M693" s="201"/>
      <c r="N693" s="201"/>
      <c r="O693" s="201"/>
      <c r="P693" s="201"/>
      <c r="Q693" s="201"/>
      <c r="R693" s="147"/>
      <c r="T693" s="148"/>
      <c r="U693" s="201"/>
      <c r="V693" s="201"/>
      <c r="W693" s="201"/>
      <c r="X693" s="201"/>
      <c r="Y693" s="201"/>
      <c r="Z693" s="201"/>
      <c r="AA693" s="201"/>
      <c r="AB693" s="201"/>
      <c r="AC693" s="201"/>
      <c r="AD693" s="149"/>
      <c r="AT693" s="150" t="s">
        <v>162</v>
      </c>
      <c r="AU693" s="150" t="s">
        <v>95</v>
      </c>
      <c r="AV693" s="10" t="s">
        <v>95</v>
      </c>
      <c r="AW693" s="10" t="s">
        <v>7</v>
      </c>
      <c r="AX693" s="10" t="s">
        <v>79</v>
      </c>
      <c r="AY693" s="150" t="s">
        <v>153</v>
      </c>
    </row>
    <row r="694" spans="2:65" s="11" customFormat="1" ht="22.5" customHeight="1">
      <c r="B694" s="151"/>
      <c r="C694" s="202"/>
      <c r="D694" s="202"/>
      <c r="E694" s="191" t="s">
        <v>5</v>
      </c>
      <c r="F694" s="660" t="s">
        <v>163</v>
      </c>
      <c r="G694" s="661"/>
      <c r="H694" s="661"/>
      <c r="I694" s="661"/>
      <c r="J694" s="202"/>
      <c r="K694" s="152">
        <v>30.45</v>
      </c>
      <c r="L694" s="202"/>
      <c r="M694" s="202"/>
      <c r="N694" s="202"/>
      <c r="O694" s="202"/>
      <c r="P694" s="202"/>
      <c r="Q694" s="202"/>
      <c r="R694" s="153"/>
      <c r="T694" s="154"/>
      <c r="U694" s="202"/>
      <c r="V694" s="202"/>
      <c r="W694" s="202"/>
      <c r="X694" s="202"/>
      <c r="Y694" s="202"/>
      <c r="Z694" s="202"/>
      <c r="AA694" s="202"/>
      <c r="AB694" s="202"/>
      <c r="AC694" s="202"/>
      <c r="AD694" s="155"/>
      <c r="AT694" s="156" t="s">
        <v>162</v>
      </c>
      <c r="AU694" s="156" t="s">
        <v>95</v>
      </c>
      <c r="AV694" s="11" t="s">
        <v>159</v>
      </c>
      <c r="AW694" s="11" t="s">
        <v>7</v>
      </c>
      <c r="AX694" s="11" t="s">
        <v>84</v>
      </c>
      <c r="AY694" s="156" t="s">
        <v>153</v>
      </c>
    </row>
    <row r="695" spans="2:65" s="1" customFormat="1" ht="44.25" customHeight="1">
      <c r="B695" s="134"/>
      <c r="C695" s="135" t="s">
        <v>921</v>
      </c>
      <c r="D695" s="135" t="s">
        <v>155</v>
      </c>
      <c r="E695" s="136" t="s">
        <v>922</v>
      </c>
      <c r="F695" s="654" t="s">
        <v>923</v>
      </c>
      <c r="G695" s="654"/>
      <c r="H695" s="654"/>
      <c r="I695" s="654"/>
      <c r="J695" s="137" t="s">
        <v>204</v>
      </c>
      <c r="K695" s="138">
        <v>135.28800000000001</v>
      </c>
      <c r="L695" s="203"/>
      <c r="M695" s="655"/>
      <c r="N695" s="655"/>
      <c r="O695" s="655"/>
      <c r="P695" s="655">
        <f>ROUND(V695*K695,2)</f>
        <v>0</v>
      </c>
      <c r="Q695" s="655"/>
      <c r="R695" s="139"/>
      <c r="T695" s="140" t="s">
        <v>5</v>
      </c>
      <c r="U695" s="42" t="s">
        <v>42</v>
      </c>
      <c r="V695" s="210">
        <f>L695+M695</f>
        <v>0</v>
      </c>
      <c r="W695" s="210">
        <f>ROUND(L695*K695,2)</f>
        <v>0</v>
      </c>
      <c r="X695" s="210">
        <f>ROUND(M695*K695,2)</f>
        <v>0</v>
      </c>
      <c r="Y695" s="141">
        <v>1.0469999999999999</v>
      </c>
      <c r="Z695" s="141">
        <f>Y695*K695</f>
        <v>141.646536</v>
      </c>
      <c r="AA695" s="141">
        <v>1.2919999999999999E-2</v>
      </c>
      <c r="AB695" s="141">
        <f>AA695*K695</f>
        <v>1.7479209600000001</v>
      </c>
      <c r="AC695" s="141">
        <v>0</v>
      </c>
      <c r="AD695" s="142">
        <f>AC695*K695</f>
        <v>0</v>
      </c>
      <c r="AR695" s="20" t="s">
        <v>370</v>
      </c>
      <c r="AT695" s="20" t="s">
        <v>155</v>
      </c>
      <c r="AU695" s="20" t="s">
        <v>95</v>
      </c>
      <c r="AY695" s="20" t="s">
        <v>153</v>
      </c>
      <c r="BE695" s="143">
        <f>IF(U695="základní",P695,0)</f>
        <v>0</v>
      </c>
      <c r="BF695" s="143">
        <f>IF(U695="snížená",P695,0)</f>
        <v>0</v>
      </c>
      <c r="BG695" s="143">
        <f>IF(U695="zákl. přenesená",P695,0)</f>
        <v>0</v>
      </c>
      <c r="BH695" s="143">
        <f>IF(U695="sníž. přenesená",P695,0)</f>
        <v>0</v>
      </c>
      <c r="BI695" s="143">
        <f>IF(U695="nulová",P695,0)</f>
        <v>0</v>
      </c>
      <c r="BJ695" s="20" t="s">
        <v>84</v>
      </c>
      <c r="BK695" s="143">
        <f>ROUND(V695*K695,2)</f>
        <v>0</v>
      </c>
      <c r="BL695" s="20" t="s">
        <v>370</v>
      </c>
      <c r="BM695" s="20" t="s">
        <v>924</v>
      </c>
    </row>
    <row r="696" spans="2:65" s="12" customFormat="1" ht="22.5" customHeight="1">
      <c r="B696" s="157"/>
      <c r="C696" s="204"/>
      <c r="D696" s="204"/>
      <c r="E696" s="158" t="s">
        <v>5</v>
      </c>
      <c r="F696" s="656" t="s">
        <v>925</v>
      </c>
      <c r="G696" s="657"/>
      <c r="H696" s="657"/>
      <c r="I696" s="657"/>
      <c r="J696" s="204"/>
      <c r="K696" s="158" t="s">
        <v>5</v>
      </c>
      <c r="L696" s="204"/>
      <c r="M696" s="204"/>
      <c r="N696" s="204"/>
      <c r="O696" s="204"/>
      <c r="P696" s="204"/>
      <c r="Q696" s="204"/>
      <c r="R696" s="159"/>
      <c r="T696" s="160"/>
      <c r="U696" s="204"/>
      <c r="V696" s="204"/>
      <c r="W696" s="204"/>
      <c r="X696" s="204"/>
      <c r="Y696" s="204"/>
      <c r="Z696" s="204"/>
      <c r="AA696" s="204"/>
      <c r="AB696" s="204"/>
      <c r="AC696" s="204"/>
      <c r="AD696" s="161"/>
      <c r="AT696" s="162" t="s">
        <v>162</v>
      </c>
      <c r="AU696" s="162" t="s">
        <v>95</v>
      </c>
      <c r="AV696" s="12" t="s">
        <v>84</v>
      </c>
      <c r="AW696" s="12" t="s">
        <v>7</v>
      </c>
      <c r="AX696" s="12" t="s">
        <v>79</v>
      </c>
      <c r="AY696" s="162" t="s">
        <v>153</v>
      </c>
    </row>
    <row r="697" spans="2:65" s="10" customFormat="1" ht="22.5" customHeight="1">
      <c r="B697" s="144"/>
      <c r="C697" s="201"/>
      <c r="D697" s="201"/>
      <c r="E697" s="145" t="s">
        <v>5</v>
      </c>
      <c r="F697" s="658" t="s">
        <v>926</v>
      </c>
      <c r="G697" s="659"/>
      <c r="H697" s="659"/>
      <c r="I697" s="659"/>
      <c r="J697" s="201"/>
      <c r="K697" s="146">
        <v>135.28800000000001</v>
      </c>
      <c r="L697" s="201"/>
      <c r="M697" s="201"/>
      <c r="N697" s="201"/>
      <c r="O697" s="201"/>
      <c r="P697" s="201"/>
      <c r="Q697" s="201"/>
      <c r="R697" s="147"/>
      <c r="T697" s="148"/>
      <c r="U697" s="201"/>
      <c r="V697" s="201"/>
      <c r="W697" s="201"/>
      <c r="X697" s="201"/>
      <c r="Y697" s="201"/>
      <c r="Z697" s="201"/>
      <c r="AA697" s="201"/>
      <c r="AB697" s="201"/>
      <c r="AC697" s="201"/>
      <c r="AD697" s="149"/>
      <c r="AT697" s="150" t="s">
        <v>162</v>
      </c>
      <c r="AU697" s="150" t="s">
        <v>95</v>
      </c>
      <c r="AV697" s="10" t="s">
        <v>95</v>
      </c>
      <c r="AW697" s="10" t="s">
        <v>7</v>
      </c>
      <c r="AX697" s="10" t="s">
        <v>79</v>
      </c>
      <c r="AY697" s="150" t="s">
        <v>153</v>
      </c>
    </row>
    <row r="698" spans="2:65" s="11" customFormat="1" ht="22.5" customHeight="1">
      <c r="B698" s="151"/>
      <c r="C698" s="202"/>
      <c r="D698" s="202"/>
      <c r="E698" s="191" t="s">
        <v>5</v>
      </c>
      <c r="F698" s="660" t="s">
        <v>163</v>
      </c>
      <c r="G698" s="661"/>
      <c r="H698" s="661"/>
      <c r="I698" s="661"/>
      <c r="J698" s="202"/>
      <c r="K698" s="152">
        <v>135.28800000000001</v>
      </c>
      <c r="L698" s="202"/>
      <c r="M698" s="202"/>
      <c r="N698" s="202"/>
      <c r="O698" s="202"/>
      <c r="P698" s="202"/>
      <c r="Q698" s="202"/>
      <c r="R698" s="153"/>
      <c r="T698" s="154"/>
      <c r="U698" s="202"/>
      <c r="V698" s="202"/>
      <c r="W698" s="202"/>
      <c r="X698" s="202"/>
      <c r="Y698" s="202"/>
      <c r="Z698" s="202"/>
      <c r="AA698" s="202"/>
      <c r="AB698" s="202"/>
      <c r="AC698" s="202"/>
      <c r="AD698" s="155"/>
      <c r="AT698" s="156" t="s">
        <v>162</v>
      </c>
      <c r="AU698" s="156" t="s">
        <v>95</v>
      </c>
      <c r="AV698" s="11" t="s">
        <v>159</v>
      </c>
      <c r="AW698" s="11" t="s">
        <v>7</v>
      </c>
      <c r="AX698" s="11" t="s">
        <v>84</v>
      </c>
      <c r="AY698" s="156" t="s">
        <v>153</v>
      </c>
    </row>
    <row r="699" spans="2:65" s="1" customFormat="1" ht="31.5" customHeight="1">
      <c r="B699" s="134"/>
      <c r="C699" s="135" t="s">
        <v>927</v>
      </c>
      <c r="D699" s="135" t="s">
        <v>155</v>
      </c>
      <c r="E699" s="136" t="s">
        <v>928</v>
      </c>
      <c r="F699" s="654" t="s">
        <v>929</v>
      </c>
      <c r="G699" s="654"/>
      <c r="H699" s="654"/>
      <c r="I699" s="654"/>
      <c r="J699" s="137" t="s">
        <v>737</v>
      </c>
      <c r="K699" s="138">
        <v>1501.981</v>
      </c>
      <c r="L699" s="203"/>
      <c r="M699" s="655"/>
      <c r="N699" s="655"/>
      <c r="O699" s="655"/>
      <c r="P699" s="655">
        <f>ROUND(V699*K699,2)</f>
        <v>0</v>
      </c>
      <c r="Q699" s="655"/>
      <c r="R699" s="139"/>
      <c r="T699" s="140" t="s">
        <v>5</v>
      </c>
      <c r="U699" s="42" t="s">
        <v>42</v>
      </c>
      <c r="V699" s="210">
        <f>L699+M699</f>
        <v>0</v>
      </c>
      <c r="W699" s="210">
        <f>ROUND(L699*K699,2)</f>
        <v>0</v>
      </c>
      <c r="X699" s="210">
        <f>ROUND(M699*K699,2)</f>
        <v>0</v>
      </c>
      <c r="Y699" s="141">
        <v>0</v>
      </c>
      <c r="Z699" s="141">
        <f>Y699*K699</f>
        <v>0</v>
      </c>
      <c r="AA699" s="141">
        <v>0</v>
      </c>
      <c r="AB699" s="141">
        <f>AA699*K699</f>
        <v>0</v>
      </c>
      <c r="AC699" s="141">
        <v>0</v>
      </c>
      <c r="AD699" s="142">
        <f>AC699*K699</f>
        <v>0</v>
      </c>
      <c r="AR699" s="20" t="s">
        <v>370</v>
      </c>
      <c r="AT699" s="20" t="s">
        <v>155</v>
      </c>
      <c r="AU699" s="20" t="s">
        <v>95</v>
      </c>
      <c r="AY699" s="20" t="s">
        <v>153</v>
      </c>
      <c r="BE699" s="143">
        <f>IF(U699="základní",P699,0)</f>
        <v>0</v>
      </c>
      <c r="BF699" s="143">
        <f>IF(U699="snížená",P699,0)</f>
        <v>0</v>
      </c>
      <c r="BG699" s="143">
        <f>IF(U699="zákl. přenesená",P699,0)</f>
        <v>0</v>
      </c>
      <c r="BH699" s="143">
        <f>IF(U699="sníž. přenesená",P699,0)</f>
        <v>0</v>
      </c>
      <c r="BI699" s="143">
        <f>IF(U699="nulová",P699,0)</f>
        <v>0</v>
      </c>
      <c r="BJ699" s="20" t="s">
        <v>84</v>
      </c>
      <c r="BK699" s="143">
        <f>ROUND(V699*K699,2)</f>
        <v>0</v>
      </c>
      <c r="BL699" s="20" t="s">
        <v>370</v>
      </c>
      <c r="BM699" s="20" t="s">
        <v>930</v>
      </c>
    </row>
    <row r="700" spans="2:65" s="9" customFormat="1" ht="29.85" customHeight="1">
      <c r="B700" s="122"/>
      <c r="C700" s="123"/>
      <c r="D700" s="133" t="s">
        <v>123</v>
      </c>
      <c r="E700" s="133"/>
      <c r="F700" s="133"/>
      <c r="G700" s="133"/>
      <c r="H700" s="133"/>
      <c r="I700" s="133"/>
      <c r="J700" s="133"/>
      <c r="K700" s="133"/>
      <c r="L700" s="133"/>
      <c r="M700" s="649">
        <f>BK700</f>
        <v>0</v>
      </c>
      <c r="N700" s="650"/>
      <c r="O700" s="650"/>
      <c r="P700" s="650"/>
      <c r="Q700" s="650"/>
      <c r="R700" s="125"/>
      <c r="T700" s="126"/>
      <c r="U700" s="123"/>
      <c r="V700" s="123"/>
      <c r="W700" s="127">
        <f>SUM(W701:W740)</f>
        <v>0</v>
      </c>
      <c r="X700" s="127">
        <f>SUM(X701:X740)</f>
        <v>0</v>
      </c>
      <c r="Y700" s="123"/>
      <c r="Z700" s="128">
        <f>SUM(Z701:Z740)</f>
        <v>135.72485</v>
      </c>
      <c r="AA700" s="123"/>
      <c r="AB700" s="128">
        <f>SUM(AB701:AB740)</f>
        <v>0.77885417999999995</v>
      </c>
      <c r="AC700" s="123"/>
      <c r="AD700" s="129">
        <f>SUM(AD701:AD740)</f>
        <v>0</v>
      </c>
      <c r="AR700" s="130" t="s">
        <v>95</v>
      </c>
      <c r="AT700" s="131" t="s">
        <v>78</v>
      </c>
      <c r="AU700" s="131" t="s">
        <v>84</v>
      </c>
      <c r="AY700" s="130" t="s">
        <v>153</v>
      </c>
      <c r="BK700" s="132">
        <f>SUM(BK701:BK740)</f>
        <v>0</v>
      </c>
    </row>
    <row r="701" spans="2:65" s="1" customFormat="1" ht="22.5" customHeight="1">
      <c r="B701" s="134"/>
      <c r="C701" s="135" t="s">
        <v>931</v>
      </c>
      <c r="D701" s="135" t="s">
        <v>155</v>
      </c>
      <c r="E701" s="136" t="s">
        <v>932</v>
      </c>
      <c r="F701" s="654" t="s">
        <v>933</v>
      </c>
      <c r="G701" s="654"/>
      <c r="H701" s="654"/>
      <c r="I701" s="654"/>
      <c r="J701" s="137" t="s">
        <v>204</v>
      </c>
      <c r="K701" s="138">
        <v>45.81</v>
      </c>
      <c r="L701" s="203"/>
      <c r="M701" s="655"/>
      <c r="N701" s="655"/>
      <c r="O701" s="655"/>
      <c r="P701" s="655">
        <f>ROUND(V701*K701,2)</f>
        <v>0</v>
      </c>
      <c r="Q701" s="655"/>
      <c r="R701" s="139"/>
      <c r="T701" s="140" t="s">
        <v>5</v>
      </c>
      <c r="U701" s="42" t="s">
        <v>42</v>
      </c>
      <c r="V701" s="210">
        <f>L701+M701</f>
        <v>0</v>
      </c>
      <c r="W701" s="210">
        <f>ROUND(L701*K701,2)</f>
        <v>0</v>
      </c>
      <c r="X701" s="210">
        <f>ROUND(M701*K701,2)</f>
        <v>0</v>
      </c>
      <c r="Y701" s="141">
        <v>8.3000000000000004E-2</v>
      </c>
      <c r="Z701" s="141">
        <f>Y701*K701</f>
        <v>3.8022300000000002</v>
      </c>
      <c r="AA701" s="141">
        <v>0</v>
      </c>
      <c r="AB701" s="141">
        <f>AA701*K701</f>
        <v>0</v>
      </c>
      <c r="AC701" s="141">
        <v>0</v>
      </c>
      <c r="AD701" s="142">
        <f>AC701*K701</f>
        <v>0</v>
      </c>
      <c r="AR701" s="20" t="s">
        <v>370</v>
      </c>
      <c r="AT701" s="20" t="s">
        <v>155</v>
      </c>
      <c r="AU701" s="20" t="s">
        <v>95</v>
      </c>
      <c r="AY701" s="20" t="s">
        <v>153</v>
      </c>
      <c r="BE701" s="143">
        <f>IF(U701="základní",P701,0)</f>
        <v>0</v>
      </c>
      <c r="BF701" s="143">
        <f>IF(U701="snížená",P701,0)</f>
        <v>0</v>
      </c>
      <c r="BG701" s="143">
        <f>IF(U701="zákl. přenesená",P701,0)</f>
        <v>0</v>
      </c>
      <c r="BH701" s="143">
        <f>IF(U701="sníž. přenesená",P701,0)</f>
        <v>0</v>
      </c>
      <c r="BI701" s="143">
        <f>IF(U701="nulová",P701,0)</f>
        <v>0</v>
      </c>
      <c r="BJ701" s="20" t="s">
        <v>84</v>
      </c>
      <c r="BK701" s="143">
        <f>ROUND(V701*K701,2)</f>
        <v>0</v>
      </c>
      <c r="BL701" s="20" t="s">
        <v>370</v>
      </c>
      <c r="BM701" s="20" t="s">
        <v>934</v>
      </c>
    </row>
    <row r="702" spans="2:65" s="12" customFormat="1" ht="22.5" customHeight="1">
      <c r="B702" s="157"/>
      <c r="C702" s="204"/>
      <c r="D702" s="204"/>
      <c r="E702" s="158" t="s">
        <v>5</v>
      </c>
      <c r="F702" s="656" t="s">
        <v>767</v>
      </c>
      <c r="G702" s="657"/>
      <c r="H702" s="657"/>
      <c r="I702" s="657"/>
      <c r="J702" s="204"/>
      <c r="K702" s="158" t="s">
        <v>5</v>
      </c>
      <c r="L702" s="204"/>
      <c r="M702" s="204"/>
      <c r="N702" s="204"/>
      <c r="O702" s="204"/>
      <c r="P702" s="204"/>
      <c r="Q702" s="204"/>
      <c r="R702" s="159"/>
      <c r="T702" s="160"/>
      <c r="U702" s="204"/>
      <c r="V702" s="204"/>
      <c r="W702" s="204"/>
      <c r="X702" s="204"/>
      <c r="Y702" s="204"/>
      <c r="Z702" s="204"/>
      <c r="AA702" s="204"/>
      <c r="AB702" s="204"/>
      <c r="AC702" s="204"/>
      <c r="AD702" s="161"/>
      <c r="AT702" s="162" t="s">
        <v>162</v>
      </c>
      <c r="AU702" s="162" t="s">
        <v>95</v>
      </c>
      <c r="AV702" s="12" t="s">
        <v>84</v>
      </c>
      <c r="AW702" s="12" t="s">
        <v>7</v>
      </c>
      <c r="AX702" s="12" t="s">
        <v>79</v>
      </c>
      <c r="AY702" s="162" t="s">
        <v>153</v>
      </c>
    </row>
    <row r="703" spans="2:65" s="10" customFormat="1" ht="22.5" customHeight="1">
      <c r="B703" s="144"/>
      <c r="C703" s="201"/>
      <c r="D703" s="201"/>
      <c r="E703" s="145" t="s">
        <v>5</v>
      </c>
      <c r="F703" s="658" t="s">
        <v>935</v>
      </c>
      <c r="G703" s="659"/>
      <c r="H703" s="659"/>
      <c r="I703" s="659"/>
      <c r="J703" s="201"/>
      <c r="K703" s="146">
        <v>45.81</v>
      </c>
      <c r="L703" s="201"/>
      <c r="M703" s="201"/>
      <c r="N703" s="201"/>
      <c r="O703" s="201"/>
      <c r="P703" s="201"/>
      <c r="Q703" s="201"/>
      <c r="R703" s="147"/>
      <c r="T703" s="148"/>
      <c r="U703" s="201"/>
      <c r="V703" s="201"/>
      <c r="W703" s="201"/>
      <c r="X703" s="201"/>
      <c r="Y703" s="201"/>
      <c r="Z703" s="201"/>
      <c r="AA703" s="201"/>
      <c r="AB703" s="201"/>
      <c r="AC703" s="201"/>
      <c r="AD703" s="149"/>
      <c r="AT703" s="150" t="s">
        <v>162</v>
      </c>
      <c r="AU703" s="150" t="s">
        <v>95</v>
      </c>
      <c r="AV703" s="10" t="s">
        <v>95</v>
      </c>
      <c r="AW703" s="10" t="s">
        <v>7</v>
      </c>
      <c r="AX703" s="10" t="s">
        <v>79</v>
      </c>
      <c r="AY703" s="150" t="s">
        <v>153</v>
      </c>
    </row>
    <row r="704" spans="2:65" s="11" customFormat="1" ht="22.5" customHeight="1">
      <c r="B704" s="151"/>
      <c r="C704" s="202"/>
      <c r="D704" s="202"/>
      <c r="E704" s="191" t="s">
        <v>5</v>
      </c>
      <c r="F704" s="660" t="s">
        <v>163</v>
      </c>
      <c r="G704" s="661"/>
      <c r="H704" s="661"/>
      <c r="I704" s="661"/>
      <c r="J704" s="202"/>
      <c r="K704" s="152">
        <v>45.81</v>
      </c>
      <c r="L704" s="202"/>
      <c r="M704" s="202"/>
      <c r="N704" s="202"/>
      <c r="O704" s="202"/>
      <c r="P704" s="202"/>
      <c r="Q704" s="202"/>
      <c r="R704" s="153"/>
      <c r="T704" s="154"/>
      <c r="U704" s="202"/>
      <c r="V704" s="202"/>
      <c r="W704" s="202"/>
      <c r="X704" s="202"/>
      <c r="Y704" s="202"/>
      <c r="Z704" s="202"/>
      <c r="AA704" s="202"/>
      <c r="AB704" s="202"/>
      <c r="AC704" s="202"/>
      <c r="AD704" s="155"/>
      <c r="AT704" s="156" t="s">
        <v>162</v>
      </c>
      <c r="AU704" s="156" t="s">
        <v>95</v>
      </c>
      <c r="AV704" s="11" t="s">
        <v>159</v>
      </c>
      <c r="AW704" s="11" t="s">
        <v>7</v>
      </c>
      <c r="AX704" s="11" t="s">
        <v>84</v>
      </c>
      <c r="AY704" s="156" t="s">
        <v>153</v>
      </c>
    </row>
    <row r="705" spans="2:65" s="1" customFormat="1" ht="22.5" customHeight="1">
      <c r="B705" s="134"/>
      <c r="C705" s="163" t="s">
        <v>936</v>
      </c>
      <c r="D705" s="163" t="s">
        <v>419</v>
      </c>
      <c r="E705" s="164" t="s">
        <v>937</v>
      </c>
      <c r="F705" s="696" t="s">
        <v>938</v>
      </c>
      <c r="G705" s="696"/>
      <c r="H705" s="696"/>
      <c r="I705" s="696"/>
      <c r="J705" s="165" t="s">
        <v>204</v>
      </c>
      <c r="K705" s="166">
        <v>52.680999999999997</v>
      </c>
      <c r="L705" s="167"/>
      <c r="M705" s="697"/>
      <c r="N705" s="697"/>
      <c r="O705" s="698"/>
      <c r="P705" s="655">
        <f>ROUND(V705*K705,2)</f>
        <v>0</v>
      </c>
      <c r="Q705" s="655"/>
      <c r="R705" s="139"/>
      <c r="T705" s="140" t="s">
        <v>5</v>
      </c>
      <c r="U705" s="42" t="s">
        <v>42</v>
      </c>
      <c r="V705" s="210">
        <f>L705+M705</f>
        <v>0</v>
      </c>
      <c r="W705" s="210">
        <f>ROUND(L705*K705,2)</f>
        <v>0</v>
      </c>
      <c r="X705" s="210">
        <f>ROUND(M705*K705,2)</f>
        <v>0</v>
      </c>
      <c r="Y705" s="141">
        <v>0</v>
      </c>
      <c r="Z705" s="141">
        <f>Y705*K705</f>
        <v>0</v>
      </c>
      <c r="AA705" s="141">
        <v>3.8000000000000002E-4</v>
      </c>
      <c r="AB705" s="141">
        <f>AA705*K705</f>
        <v>2.001878E-2</v>
      </c>
      <c r="AC705" s="141">
        <v>0</v>
      </c>
      <c r="AD705" s="142">
        <f>AC705*K705</f>
        <v>0</v>
      </c>
      <c r="AR705" s="20" t="s">
        <v>348</v>
      </c>
      <c r="AT705" s="20" t="s">
        <v>419</v>
      </c>
      <c r="AU705" s="20" t="s">
        <v>95</v>
      </c>
      <c r="AY705" s="20" t="s">
        <v>153</v>
      </c>
      <c r="BE705" s="143">
        <f>IF(U705="základní",P705,0)</f>
        <v>0</v>
      </c>
      <c r="BF705" s="143">
        <f>IF(U705="snížená",P705,0)</f>
        <v>0</v>
      </c>
      <c r="BG705" s="143">
        <f>IF(U705="zákl. přenesená",P705,0)</f>
        <v>0</v>
      </c>
      <c r="BH705" s="143">
        <f>IF(U705="sníž. přenesená",P705,0)</f>
        <v>0</v>
      </c>
      <c r="BI705" s="143">
        <f>IF(U705="nulová",P705,0)</f>
        <v>0</v>
      </c>
      <c r="BJ705" s="20" t="s">
        <v>84</v>
      </c>
      <c r="BK705" s="143">
        <f>ROUND(V705*K705,2)</f>
        <v>0</v>
      </c>
      <c r="BL705" s="20" t="s">
        <v>370</v>
      </c>
      <c r="BM705" s="20" t="s">
        <v>939</v>
      </c>
    </row>
    <row r="706" spans="2:65" s="12" customFormat="1" ht="22.5" customHeight="1">
      <c r="B706" s="157"/>
      <c r="C706" s="204"/>
      <c r="D706" s="204"/>
      <c r="E706" s="158" t="s">
        <v>5</v>
      </c>
      <c r="F706" s="656" t="s">
        <v>767</v>
      </c>
      <c r="G706" s="657"/>
      <c r="H706" s="657"/>
      <c r="I706" s="657"/>
      <c r="J706" s="204"/>
      <c r="K706" s="158" t="s">
        <v>5</v>
      </c>
      <c r="L706" s="204"/>
      <c r="M706" s="204"/>
      <c r="N706" s="204"/>
      <c r="O706" s="204"/>
      <c r="P706" s="204"/>
      <c r="Q706" s="204"/>
      <c r="R706" s="159"/>
      <c r="T706" s="160"/>
      <c r="U706" s="204"/>
      <c r="V706" s="204"/>
      <c r="W706" s="204"/>
      <c r="X706" s="204"/>
      <c r="Y706" s="204"/>
      <c r="Z706" s="204"/>
      <c r="AA706" s="204"/>
      <c r="AB706" s="204"/>
      <c r="AC706" s="204"/>
      <c r="AD706" s="161"/>
      <c r="AT706" s="162" t="s">
        <v>162</v>
      </c>
      <c r="AU706" s="162" t="s">
        <v>95</v>
      </c>
      <c r="AV706" s="12" t="s">
        <v>84</v>
      </c>
      <c r="AW706" s="12" t="s">
        <v>7</v>
      </c>
      <c r="AX706" s="12" t="s">
        <v>79</v>
      </c>
      <c r="AY706" s="162" t="s">
        <v>153</v>
      </c>
    </row>
    <row r="707" spans="2:65" s="10" customFormat="1" ht="22.5" customHeight="1">
      <c r="B707" s="144"/>
      <c r="C707" s="201"/>
      <c r="D707" s="201"/>
      <c r="E707" s="145" t="s">
        <v>5</v>
      </c>
      <c r="F707" s="658" t="s">
        <v>940</v>
      </c>
      <c r="G707" s="659"/>
      <c r="H707" s="659"/>
      <c r="I707" s="659"/>
      <c r="J707" s="201"/>
      <c r="K707" s="146">
        <v>52.680999999999997</v>
      </c>
      <c r="L707" s="201"/>
      <c r="M707" s="201"/>
      <c r="N707" s="201"/>
      <c r="O707" s="201"/>
      <c r="P707" s="201"/>
      <c r="Q707" s="201"/>
      <c r="R707" s="147"/>
      <c r="T707" s="148"/>
      <c r="U707" s="201"/>
      <c r="V707" s="201"/>
      <c r="W707" s="201"/>
      <c r="X707" s="201"/>
      <c r="Y707" s="201"/>
      <c r="Z707" s="201"/>
      <c r="AA707" s="201"/>
      <c r="AB707" s="201"/>
      <c r="AC707" s="201"/>
      <c r="AD707" s="149"/>
      <c r="AT707" s="150" t="s">
        <v>162</v>
      </c>
      <c r="AU707" s="150" t="s">
        <v>95</v>
      </c>
      <c r="AV707" s="10" t="s">
        <v>95</v>
      </c>
      <c r="AW707" s="10" t="s">
        <v>7</v>
      </c>
      <c r="AX707" s="10" t="s">
        <v>79</v>
      </c>
      <c r="AY707" s="150" t="s">
        <v>153</v>
      </c>
    </row>
    <row r="708" spans="2:65" s="11" customFormat="1" ht="22.5" customHeight="1">
      <c r="B708" s="151"/>
      <c r="C708" s="202"/>
      <c r="D708" s="202"/>
      <c r="E708" s="191" t="s">
        <v>5</v>
      </c>
      <c r="F708" s="660" t="s">
        <v>163</v>
      </c>
      <c r="G708" s="661"/>
      <c r="H708" s="661"/>
      <c r="I708" s="661"/>
      <c r="J708" s="202"/>
      <c r="K708" s="152">
        <v>52.680999999999997</v>
      </c>
      <c r="L708" s="202"/>
      <c r="M708" s="202"/>
      <c r="N708" s="202"/>
      <c r="O708" s="202"/>
      <c r="P708" s="202"/>
      <c r="Q708" s="202"/>
      <c r="R708" s="153"/>
      <c r="T708" s="154"/>
      <c r="U708" s="202"/>
      <c r="V708" s="202"/>
      <c r="W708" s="202"/>
      <c r="X708" s="202"/>
      <c r="Y708" s="202"/>
      <c r="Z708" s="202"/>
      <c r="AA708" s="202"/>
      <c r="AB708" s="202"/>
      <c r="AC708" s="202"/>
      <c r="AD708" s="155"/>
      <c r="AT708" s="156" t="s">
        <v>162</v>
      </c>
      <c r="AU708" s="156" t="s">
        <v>95</v>
      </c>
      <c r="AV708" s="11" t="s">
        <v>159</v>
      </c>
      <c r="AW708" s="11" t="s">
        <v>7</v>
      </c>
      <c r="AX708" s="11" t="s">
        <v>84</v>
      </c>
      <c r="AY708" s="156" t="s">
        <v>153</v>
      </c>
    </row>
    <row r="709" spans="2:65" s="1" customFormat="1" ht="44.25" customHeight="1">
      <c r="B709" s="134"/>
      <c r="C709" s="135" t="s">
        <v>941</v>
      </c>
      <c r="D709" s="135" t="s">
        <v>155</v>
      </c>
      <c r="E709" s="136" t="s">
        <v>942</v>
      </c>
      <c r="F709" s="654" t="s">
        <v>943</v>
      </c>
      <c r="G709" s="654"/>
      <c r="H709" s="654"/>
      <c r="I709" s="654"/>
      <c r="J709" s="137" t="s">
        <v>204</v>
      </c>
      <c r="K709" s="138">
        <v>55</v>
      </c>
      <c r="L709" s="203"/>
      <c r="M709" s="655"/>
      <c r="N709" s="655"/>
      <c r="O709" s="655"/>
      <c r="P709" s="655">
        <f>ROUND(V709*K709,2)</f>
        <v>0</v>
      </c>
      <c r="Q709" s="655"/>
      <c r="R709" s="139"/>
      <c r="T709" s="140" t="s">
        <v>5</v>
      </c>
      <c r="U709" s="42" t="s">
        <v>42</v>
      </c>
      <c r="V709" s="210">
        <f>L709+M709</f>
        <v>0</v>
      </c>
      <c r="W709" s="210">
        <f>ROUND(L709*K709,2)</f>
        <v>0</v>
      </c>
      <c r="X709" s="210">
        <f>ROUND(M709*K709,2)</f>
        <v>0</v>
      </c>
      <c r="Y709" s="141">
        <v>1.0449999999999999</v>
      </c>
      <c r="Z709" s="141">
        <f>Y709*K709</f>
        <v>57.474999999999994</v>
      </c>
      <c r="AA709" s="141">
        <v>6.8399999999999997E-3</v>
      </c>
      <c r="AB709" s="141">
        <f>AA709*K709</f>
        <v>0.37619999999999998</v>
      </c>
      <c r="AC709" s="141">
        <v>0</v>
      </c>
      <c r="AD709" s="142">
        <f>AC709*K709</f>
        <v>0</v>
      </c>
      <c r="AR709" s="20" t="s">
        <v>370</v>
      </c>
      <c r="AT709" s="20" t="s">
        <v>155</v>
      </c>
      <c r="AU709" s="20" t="s">
        <v>95</v>
      </c>
      <c r="AY709" s="20" t="s">
        <v>153</v>
      </c>
      <c r="BE709" s="143">
        <f>IF(U709="základní",P709,0)</f>
        <v>0</v>
      </c>
      <c r="BF709" s="143">
        <f>IF(U709="snížená",P709,0)</f>
        <v>0</v>
      </c>
      <c r="BG709" s="143">
        <f>IF(U709="zákl. přenesená",P709,0)</f>
        <v>0</v>
      </c>
      <c r="BH709" s="143">
        <f>IF(U709="sníž. přenesená",P709,0)</f>
        <v>0</v>
      </c>
      <c r="BI709" s="143">
        <f>IF(U709="nulová",P709,0)</f>
        <v>0</v>
      </c>
      <c r="BJ709" s="20" t="s">
        <v>84</v>
      </c>
      <c r="BK709" s="143">
        <f>ROUND(V709*K709,2)</f>
        <v>0</v>
      </c>
      <c r="BL709" s="20" t="s">
        <v>370</v>
      </c>
      <c r="BM709" s="20" t="s">
        <v>944</v>
      </c>
    </row>
    <row r="710" spans="2:65" s="12" customFormat="1" ht="44.25" customHeight="1">
      <c r="B710" s="157"/>
      <c r="C710" s="204"/>
      <c r="D710" s="204"/>
      <c r="E710" s="158" t="s">
        <v>5</v>
      </c>
      <c r="F710" s="656" t="s">
        <v>945</v>
      </c>
      <c r="G710" s="657"/>
      <c r="H710" s="657"/>
      <c r="I710" s="657"/>
      <c r="J710" s="204"/>
      <c r="K710" s="158" t="s">
        <v>5</v>
      </c>
      <c r="L710" s="204"/>
      <c r="M710" s="204"/>
      <c r="N710" s="204"/>
      <c r="O710" s="204"/>
      <c r="P710" s="204"/>
      <c r="Q710" s="204"/>
      <c r="R710" s="159"/>
      <c r="T710" s="160"/>
      <c r="U710" s="204"/>
      <c r="V710" s="204"/>
      <c r="W710" s="204"/>
      <c r="X710" s="204"/>
      <c r="Y710" s="204"/>
      <c r="Z710" s="204"/>
      <c r="AA710" s="204"/>
      <c r="AB710" s="204"/>
      <c r="AC710" s="204"/>
      <c r="AD710" s="161"/>
      <c r="AT710" s="162" t="s">
        <v>162</v>
      </c>
      <c r="AU710" s="162" t="s">
        <v>95</v>
      </c>
      <c r="AV710" s="12" t="s">
        <v>84</v>
      </c>
      <c r="AW710" s="12" t="s">
        <v>7</v>
      </c>
      <c r="AX710" s="12" t="s">
        <v>79</v>
      </c>
      <c r="AY710" s="162" t="s">
        <v>153</v>
      </c>
    </row>
    <row r="711" spans="2:65" s="10" customFormat="1" ht="22.5" customHeight="1">
      <c r="B711" s="144"/>
      <c r="C711" s="201"/>
      <c r="D711" s="201"/>
      <c r="E711" s="145" t="s">
        <v>5</v>
      </c>
      <c r="F711" s="658" t="s">
        <v>739</v>
      </c>
      <c r="G711" s="659"/>
      <c r="H711" s="659"/>
      <c r="I711" s="659"/>
      <c r="J711" s="201"/>
      <c r="K711" s="146">
        <v>55</v>
      </c>
      <c r="L711" s="201"/>
      <c r="M711" s="201"/>
      <c r="N711" s="201"/>
      <c r="O711" s="201"/>
      <c r="P711" s="201"/>
      <c r="Q711" s="201"/>
      <c r="R711" s="147"/>
      <c r="T711" s="148"/>
      <c r="U711" s="201"/>
      <c r="V711" s="201"/>
      <c r="W711" s="201"/>
      <c r="X711" s="201"/>
      <c r="Y711" s="201"/>
      <c r="Z711" s="201"/>
      <c r="AA711" s="201"/>
      <c r="AB711" s="201"/>
      <c r="AC711" s="201"/>
      <c r="AD711" s="149"/>
      <c r="AT711" s="150" t="s">
        <v>162</v>
      </c>
      <c r="AU711" s="150" t="s">
        <v>95</v>
      </c>
      <c r="AV711" s="10" t="s">
        <v>95</v>
      </c>
      <c r="AW711" s="10" t="s">
        <v>7</v>
      </c>
      <c r="AX711" s="10" t="s">
        <v>79</v>
      </c>
      <c r="AY711" s="150" t="s">
        <v>153</v>
      </c>
    </row>
    <row r="712" spans="2:65" s="11" customFormat="1" ht="22.5" customHeight="1">
      <c r="B712" s="151"/>
      <c r="C712" s="202"/>
      <c r="D712" s="202"/>
      <c r="E712" s="191" t="s">
        <v>5</v>
      </c>
      <c r="F712" s="660" t="s">
        <v>163</v>
      </c>
      <c r="G712" s="661"/>
      <c r="H712" s="661"/>
      <c r="I712" s="661"/>
      <c r="J712" s="202"/>
      <c r="K712" s="152">
        <v>55</v>
      </c>
      <c r="L712" s="202"/>
      <c r="M712" s="202"/>
      <c r="N712" s="202"/>
      <c r="O712" s="202"/>
      <c r="P712" s="202"/>
      <c r="Q712" s="202"/>
      <c r="R712" s="153"/>
      <c r="T712" s="154"/>
      <c r="U712" s="202"/>
      <c r="V712" s="202"/>
      <c r="W712" s="202"/>
      <c r="X712" s="202"/>
      <c r="Y712" s="202"/>
      <c r="Z712" s="202"/>
      <c r="AA712" s="202"/>
      <c r="AB712" s="202"/>
      <c r="AC712" s="202"/>
      <c r="AD712" s="155"/>
      <c r="AT712" s="156" t="s">
        <v>162</v>
      </c>
      <c r="AU712" s="156" t="s">
        <v>95</v>
      </c>
      <c r="AV712" s="11" t="s">
        <v>159</v>
      </c>
      <c r="AW712" s="11" t="s">
        <v>7</v>
      </c>
      <c r="AX712" s="11" t="s">
        <v>84</v>
      </c>
      <c r="AY712" s="156" t="s">
        <v>153</v>
      </c>
    </row>
    <row r="713" spans="2:65" s="1" customFormat="1" ht="44.25" customHeight="1">
      <c r="B713" s="134"/>
      <c r="C713" s="135" t="s">
        <v>946</v>
      </c>
      <c r="D713" s="135" t="s">
        <v>155</v>
      </c>
      <c r="E713" s="136" t="s">
        <v>947</v>
      </c>
      <c r="F713" s="654" t="s">
        <v>948</v>
      </c>
      <c r="G713" s="654"/>
      <c r="H713" s="654"/>
      <c r="I713" s="654"/>
      <c r="J713" s="137" t="s">
        <v>379</v>
      </c>
      <c r="K713" s="138">
        <v>64.08</v>
      </c>
      <c r="L713" s="203"/>
      <c r="M713" s="655"/>
      <c r="N713" s="655"/>
      <c r="O713" s="655"/>
      <c r="P713" s="655">
        <f>ROUND(V713*K713,2)</f>
        <v>0</v>
      </c>
      <c r="Q713" s="655"/>
      <c r="R713" s="139"/>
      <c r="T713" s="140" t="s">
        <v>5</v>
      </c>
      <c r="U713" s="42" t="s">
        <v>42</v>
      </c>
      <c r="V713" s="210">
        <f>L713+M713</f>
        <v>0</v>
      </c>
      <c r="W713" s="210">
        <f>ROUND(L713*K713,2)</f>
        <v>0</v>
      </c>
      <c r="X713" s="210">
        <f>ROUND(M713*K713,2)</f>
        <v>0</v>
      </c>
      <c r="Y713" s="141">
        <v>0.625</v>
      </c>
      <c r="Z713" s="141">
        <f>Y713*K713</f>
        <v>40.049999999999997</v>
      </c>
      <c r="AA713" s="141">
        <v>2E-3</v>
      </c>
      <c r="AB713" s="141">
        <f>AA713*K713</f>
        <v>0.12816</v>
      </c>
      <c r="AC713" s="141">
        <v>0</v>
      </c>
      <c r="AD713" s="142">
        <f>AC713*K713</f>
        <v>0</v>
      </c>
      <c r="AR713" s="20" t="s">
        <v>370</v>
      </c>
      <c r="AT713" s="20" t="s">
        <v>155</v>
      </c>
      <c r="AU713" s="20" t="s">
        <v>95</v>
      </c>
      <c r="AY713" s="20" t="s">
        <v>153</v>
      </c>
      <c r="BE713" s="143">
        <f>IF(U713="základní",P713,0)</f>
        <v>0</v>
      </c>
      <c r="BF713" s="143">
        <f>IF(U713="snížená",P713,0)</f>
        <v>0</v>
      </c>
      <c r="BG713" s="143">
        <f>IF(U713="zákl. přenesená",P713,0)</f>
        <v>0</v>
      </c>
      <c r="BH713" s="143">
        <f>IF(U713="sníž. přenesená",P713,0)</f>
        <v>0</v>
      </c>
      <c r="BI713" s="143">
        <f>IF(U713="nulová",P713,0)</f>
        <v>0</v>
      </c>
      <c r="BJ713" s="20" t="s">
        <v>84</v>
      </c>
      <c r="BK713" s="143">
        <f>ROUND(V713*K713,2)</f>
        <v>0</v>
      </c>
      <c r="BL713" s="20" t="s">
        <v>370</v>
      </c>
      <c r="BM713" s="20" t="s">
        <v>949</v>
      </c>
    </row>
    <row r="714" spans="2:65" s="12" customFormat="1" ht="22.5" customHeight="1">
      <c r="B714" s="157"/>
      <c r="C714" s="204"/>
      <c r="D714" s="204"/>
      <c r="E714" s="158" t="s">
        <v>5</v>
      </c>
      <c r="F714" s="656" t="s">
        <v>950</v>
      </c>
      <c r="G714" s="657"/>
      <c r="H714" s="657"/>
      <c r="I714" s="657"/>
      <c r="J714" s="204"/>
      <c r="K714" s="158" t="s">
        <v>5</v>
      </c>
      <c r="L714" s="204"/>
      <c r="M714" s="204"/>
      <c r="N714" s="204"/>
      <c r="O714" s="204"/>
      <c r="P714" s="204"/>
      <c r="Q714" s="204"/>
      <c r="R714" s="159"/>
      <c r="T714" s="160"/>
      <c r="U714" s="204"/>
      <c r="V714" s="204"/>
      <c r="W714" s="204"/>
      <c r="X714" s="204"/>
      <c r="Y714" s="204"/>
      <c r="Z714" s="204"/>
      <c r="AA714" s="204"/>
      <c r="AB714" s="204"/>
      <c r="AC714" s="204"/>
      <c r="AD714" s="161"/>
      <c r="AT714" s="162" t="s">
        <v>162</v>
      </c>
      <c r="AU714" s="162" t="s">
        <v>95</v>
      </c>
      <c r="AV714" s="12" t="s">
        <v>84</v>
      </c>
      <c r="AW714" s="12" t="s">
        <v>7</v>
      </c>
      <c r="AX714" s="12" t="s">
        <v>79</v>
      </c>
      <c r="AY714" s="162" t="s">
        <v>153</v>
      </c>
    </row>
    <row r="715" spans="2:65" s="10" customFormat="1" ht="22.5" customHeight="1">
      <c r="B715" s="144"/>
      <c r="C715" s="201"/>
      <c r="D715" s="201"/>
      <c r="E715" s="145" t="s">
        <v>5</v>
      </c>
      <c r="F715" s="658" t="s">
        <v>951</v>
      </c>
      <c r="G715" s="659"/>
      <c r="H715" s="659"/>
      <c r="I715" s="659"/>
      <c r="J715" s="201"/>
      <c r="K715" s="146">
        <v>64.08</v>
      </c>
      <c r="L715" s="201"/>
      <c r="M715" s="201"/>
      <c r="N715" s="201"/>
      <c r="O715" s="201"/>
      <c r="P715" s="201"/>
      <c r="Q715" s="201"/>
      <c r="R715" s="147"/>
      <c r="T715" s="148"/>
      <c r="U715" s="201"/>
      <c r="V715" s="201"/>
      <c r="W715" s="201"/>
      <c r="X715" s="201"/>
      <c r="Y715" s="201"/>
      <c r="Z715" s="201"/>
      <c r="AA715" s="201"/>
      <c r="AB715" s="201"/>
      <c r="AC715" s="201"/>
      <c r="AD715" s="149"/>
      <c r="AT715" s="150" t="s">
        <v>162</v>
      </c>
      <c r="AU715" s="150" t="s">
        <v>95</v>
      </c>
      <c r="AV715" s="10" t="s">
        <v>95</v>
      </c>
      <c r="AW715" s="10" t="s">
        <v>7</v>
      </c>
      <c r="AX715" s="10" t="s">
        <v>79</v>
      </c>
      <c r="AY715" s="150" t="s">
        <v>153</v>
      </c>
    </row>
    <row r="716" spans="2:65" s="11" customFormat="1" ht="22.5" customHeight="1">
      <c r="B716" s="151"/>
      <c r="C716" s="202"/>
      <c r="D716" s="202"/>
      <c r="E716" s="191" t="s">
        <v>5</v>
      </c>
      <c r="F716" s="660" t="s">
        <v>163</v>
      </c>
      <c r="G716" s="661"/>
      <c r="H716" s="661"/>
      <c r="I716" s="661"/>
      <c r="J716" s="202"/>
      <c r="K716" s="152">
        <v>64.08</v>
      </c>
      <c r="L716" s="202"/>
      <c r="M716" s="202"/>
      <c r="N716" s="202"/>
      <c r="O716" s="202"/>
      <c r="P716" s="202"/>
      <c r="Q716" s="202"/>
      <c r="R716" s="153"/>
      <c r="T716" s="154"/>
      <c r="U716" s="202"/>
      <c r="V716" s="202"/>
      <c r="W716" s="202"/>
      <c r="X716" s="202"/>
      <c r="Y716" s="202"/>
      <c r="Z716" s="202"/>
      <c r="AA716" s="202"/>
      <c r="AB716" s="202"/>
      <c r="AC716" s="202"/>
      <c r="AD716" s="155"/>
      <c r="AT716" s="156" t="s">
        <v>162</v>
      </c>
      <c r="AU716" s="156" t="s">
        <v>95</v>
      </c>
      <c r="AV716" s="11" t="s">
        <v>159</v>
      </c>
      <c r="AW716" s="11" t="s">
        <v>7</v>
      </c>
      <c r="AX716" s="11" t="s">
        <v>84</v>
      </c>
      <c r="AY716" s="156" t="s">
        <v>153</v>
      </c>
    </row>
    <row r="717" spans="2:65" s="1" customFormat="1" ht="44.25" customHeight="1">
      <c r="B717" s="134"/>
      <c r="C717" s="135" t="s">
        <v>952</v>
      </c>
      <c r="D717" s="135" t="s">
        <v>155</v>
      </c>
      <c r="E717" s="136" t="s">
        <v>953</v>
      </c>
      <c r="F717" s="654" t="s">
        <v>954</v>
      </c>
      <c r="G717" s="654"/>
      <c r="H717" s="654"/>
      <c r="I717" s="654"/>
      <c r="J717" s="137" t="s">
        <v>486</v>
      </c>
      <c r="K717" s="138">
        <v>4</v>
      </c>
      <c r="L717" s="203"/>
      <c r="M717" s="655"/>
      <c r="N717" s="655"/>
      <c r="O717" s="655"/>
      <c r="P717" s="655">
        <f>ROUND(V717*K717,2)</f>
        <v>0</v>
      </c>
      <c r="Q717" s="655"/>
      <c r="R717" s="139"/>
      <c r="T717" s="140" t="s">
        <v>5</v>
      </c>
      <c r="U717" s="42" t="s">
        <v>42</v>
      </c>
      <c r="V717" s="210">
        <f>L717+M717</f>
        <v>0</v>
      </c>
      <c r="W717" s="210">
        <f>ROUND(L717*K717,2)</f>
        <v>0</v>
      </c>
      <c r="X717" s="210">
        <f>ROUND(M717*K717,2)</f>
        <v>0</v>
      </c>
      <c r="Y717" s="141">
        <v>0.35</v>
      </c>
      <c r="Z717" s="141">
        <f>Y717*K717</f>
        <v>1.4</v>
      </c>
      <c r="AA717" s="141">
        <v>0</v>
      </c>
      <c r="AB717" s="141">
        <f>AA717*K717</f>
        <v>0</v>
      </c>
      <c r="AC717" s="141">
        <v>0</v>
      </c>
      <c r="AD717" s="142">
        <f>AC717*K717</f>
        <v>0</v>
      </c>
      <c r="AR717" s="20" t="s">
        <v>370</v>
      </c>
      <c r="AT717" s="20" t="s">
        <v>155</v>
      </c>
      <c r="AU717" s="20" t="s">
        <v>95</v>
      </c>
      <c r="AY717" s="20" t="s">
        <v>153</v>
      </c>
      <c r="BE717" s="143">
        <f>IF(U717="základní",P717,0)</f>
        <v>0</v>
      </c>
      <c r="BF717" s="143">
        <f>IF(U717="snížená",P717,0)</f>
        <v>0</v>
      </c>
      <c r="BG717" s="143">
        <f>IF(U717="zákl. přenesená",P717,0)</f>
        <v>0</v>
      </c>
      <c r="BH717" s="143">
        <f>IF(U717="sníž. přenesená",P717,0)</f>
        <v>0</v>
      </c>
      <c r="BI717" s="143">
        <f>IF(U717="nulová",P717,0)</f>
        <v>0</v>
      </c>
      <c r="BJ717" s="20" t="s">
        <v>84</v>
      </c>
      <c r="BK717" s="143">
        <f>ROUND(V717*K717,2)</f>
        <v>0</v>
      </c>
      <c r="BL717" s="20" t="s">
        <v>370</v>
      </c>
      <c r="BM717" s="20" t="s">
        <v>955</v>
      </c>
    </row>
    <row r="718" spans="2:65" s="1" customFormat="1" ht="31.5" customHeight="1">
      <c r="B718" s="134"/>
      <c r="C718" s="135" t="s">
        <v>956</v>
      </c>
      <c r="D718" s="135" t="s">
        <v>155</v>
      </c>
      <c r="E718" s="136" t="s">
        <v>957</v>
      </c>
      <c r="F718" s="654" t="s">
        <v>958</v>
      </c>
      <c r="G718" s="654"/>
      <c r="H718" s="654"/>
      <c r="I718" s="654"/>
      <c r="J718" s="137" t="s">
        <v>379</v>
      </c>
      <c r="K718" s="138">
        <v>18.350000000000001</v>
      </c>
      <c r="L718" s="203"/>
      <c r="M718" s="655"/>
      <c r="N718" s="655"/>
      <c r="O718" s="655"/>
      <c r="P718" s="655">
        <f>ROUND(V718*K718,2)</f>
        <v>0</v>
      </c>
      <c r="Q718" s="655"/>
      <c r="R718" s="139"/>
      <c r="T718" s="140" t="s">
        <v>5</v>
      </c>
      <c r="U718" s="42" t="s">
        <v>42</v>
      </c>
      <c r="V718" s="210">
        <f>L718+M718</f>
        <v>0</v>
      </c>
      <c r="W718" s="210">
        <f>ROUND(L718*K718,2)</f>
        <v>0</v>
      </c>
      <c r="X718" s="210">
        <f>ROUND(M718*K718,2)</f>
        <v>0</v>
      </c>
      <c r="Y718" s="141">
        <v>0.33100000000000002</v>
      </c>
      <c r="Z718" s="141">
        <f>Y718*K718</f>
        <v>6.0738500000000011</v>
      </c>
      <c r="AA718" s="141">
        <v>1.98E-3</v>
      </c>
      <c r="AB718" s="141">
        <f>AA718*K718</f>
        <v>3.6333000000000004E-2</v>
      </c>
      <c r="AC718" s="141">
        <v>0</v>
      </c>
      <c r="AD718" s="142">
        <f>AC718*K718</f>
        <v>0</v>
      </c>
      <c r="AR718" s="20" t="s">
        <v>370</v>
      </c>
      <c r="AT718" s="20" t="s">
        <v>155</v>
      </c>
      <c r="AU718" s="20" t="s">
        <v>95</v>
      </c>
      <c r="AY718" s="20" t="s">
        <v>153</v>
      </c>
      <c r="BE718" s="143">
        <f>IF(U718="základní",P718,0)</f>
        <v>0</v>
      </c>
      <c r="BF718" s="143">
        <f>IF(U718="snížená",P718,0)</f>
        <v>0</v>
      </c>
      <c r="BG718" s="143">
        <f>IF(U718="zákl. přenesená",P718,0)</f>
        <v>0</v>
      </c>
      <c r="BH718" s="143">
        <f>IF(U718="sníž. přenesená",P718,0)</f>
        <v>0</v>
      </c>
      <c r="BI718" s="143">
        <f>IF(U718="nulová",P718,0)</f>
        <v>0</v>
      </c>
      <c r="BJ718" s="20" t="s">
        <v>84</v>
      </c>
      <c r="BK718" s="143">
        <f>ROUND(V718*K718,2)</f>
        <v>0</v>
      </c>
      <c r="BL718" s="20" t="s">
        <v>370</v>
      </c>
      <c r="BM718" s="20" t="s">
        <v>959</v>
      </c>
    </row>
    <row r="719" spans="2:65" s="12" customFormat="1" ht="22.5" customHeight="1">
      <c r="B719" s="157"/>
      <c r="C719" s="204"/>
      <c r="D719" s="204"/>
      <c r="E719" s="158" t="s">
        <v>5</v>
      </c>
      <c r="F719" s="656" t="s">
        <v>960</v>
      </c>
      <c r="G719" s="657"/>
      <c r="H719" s="657"/>
      <c r="I719" s="657"/>
      <c r="J719" s="204"/>
      <c r="K719" s="158" t="s">
        <v>5</v>
      </c>
      <c r="L719" s="204"/>
      <c r="M719" s="204"/>
      <c r="N719" s="204"/>
      <c r="O719" s="204"/>
      <c r="P719" s="204"/>
      <c r="Q719" s="204"/>
      <c r="R719" s="159"/>
      <c r="T719" s="160"/>
      <c r="U719" s="204"/>
      <c r="V719" s="204"/>
      <c r="W719" s="204"/>
      <c r="X719" s="204"/>
      <c r="Y719" s="204"/>
      <c r="Z719" s="204"/>
      <c r="AA719" s="204"/>
      <c r="AB719" s="204"/>
      <c r="AC719" s="204"/>
      <c r="AD719" s="161"/>
      <c r="AT719" s="162" t="s">
        <v>162</v>
      </c>
      <c r="AU719" s="162" t="s">
        <v>95</v>
      </c>
      <c r="AV719" s="12" t="s">
        <v>84</v>
      </c>
      <c r="AW719" s="12" t="s">
        <v>7</v>
      </c>
      <c r="AX719" s="12" t="s">
        <v>79</v>
      </c>
      <c r="AY719" s="162" t="s">
        <v>153</v>
      </c>
    </row>
    <row r="720" spans="2:65" s="10" customFormat="1" ht="22.5" customHeight="1">
      <c r="B720" s="144"/>
      <c r="C720" s="201"/>
      <c r="D720" s="201"/>
      <c r="E720" s="145" t="s">
        <v>5</v>
      </c>
      <c r="F720" s="658" t="s">
        <v>961</v>
      </c>
      <c r="G720" s="659"/>
      <c r="H720" s="659"/>
      <c r="I720" s="659"/>
      <c r="J720" s="201"/>
      <c r="K720" s="146">
        <v>18.350000000000001</v>
      </c>
      <c r="L720" s="201"/>
      <c r="M720" s="201"/>
      <c r="N720" s="201"/>
      <c r="O720" s="201"/>
      <c r="P720" s="201"/>
      <c r="Q720" s="201"/>
      <c r="R720" s="147"/>
      <c r="T720" s="148"/>
      <c r="U720" s="201"/>
      <c r="V720" s="201"/>
      <c r="W720" s="201"/>
      <c r="X720" s="201"/>
      <c r="Y720" s="201"/>
      <c r="Z720" s="201"/>
      <c r="AA720" s="201"/>
      <c r="AB720" s="201"/>
      <c r="AC720" s="201"/>
      <c r="AD720" s="149"/>
      <c r="AT720" s="150" t="s">
        <v>162</v>
      </c>
      <c r="AU720" s="150" t="s">
        <v>95</v>
      </c>
      <c r="AV720" s="10" t="s">
        <v>95</v>
      </c>
      <c r="AW720" s="10" t="s">
        <v>7</v>
      </c>
      <c r="AX720" s="10" t="s">
        <v>79</v>
      </c>
      <c r="AY720" s="150" t="s">
        <v>153</v>
      </c>
    </row>
    <row r="721" spans="2:65" s="11" customFormat="1" ht="22.5" customHeight="1">
      <c r="B721" s="151"/>
      <c r="C721" s="202"/>
      <c r="D721" s="202"/>
      <c r="E721" s="191" t="s">
        <v>5</v>
      </c>
      <c r="F721" s="660" t="s">
        <v>163</v>
      </c>
      <c r="G721" s="661"/>
      <c r="H721" s="661"/>
      <c r="I721" s="661"/>
      <c r="J721" s="202"/>
      <c r="K721" s="152">
        <v>18.350000000000001</v>
      </c>
      <c r="L721" s="202"/>
      <c r="M721" s="202"/>
      <c r="N721" s="202"/>
      <c r="O721" s="202"/>
      <c r="P721" s="202"/>
      <c r="Q721" s="202"/>
      <c r="R721" s="153"/>
      <c r="T721" s="154"/>
      <c r="U721" s="202"/>
      <c r="V721" s="202"/>
      <c r="W721" s="202"/>
      <c r="X721" s="202"/>
      <c r="Y721" s="202"/>
      <c r="Z721" s="202"/>
      <c r="AA721" s="202"/>
      <c r="AB721" s="202"/>
      <c r="AC721" s="202"/>
      <c r="AD721" s="155"/>
      <c r="AT721" s="156" t="s">
        <v>162</v>
      </c>
      <c r="AU721" s="156" t="s">
        <v>95</v>
      </c>
      <c r="AV721" s="11" t="s">
        <v>159</v>
      </c>
      <c r="AW721" s="11" t="s">
        <v>7</v>
      </c>
      <c r="AX721" s="11" t="s">
        <v>84</v>
      </c>
      <c r="AY721" s="156" t="s">
        <v>153</v>
      </c>
    </row>
    <row r="722" spans="2:65" s="1" customFormat="1" ht="31.5" customHeight="1">
      <c r="B722" s="134"/>
      <c r="C722" s="135" t="s">
        <v>962</v>
      </c>
      <c r="D722" s="135" t="s">
        <v>155</v>
      </c>
      <c r="E722" s="136" t="s">
        <v>963</v>
      </c>
      <c r="F722" s="654" t="s">
        <v>964</v>
      </c>
      <c r="G722" s="654"/>
      <c r="H722" s="654"/>
      <c r="I722" s="654"/>
      <c r="J722" s="137" t="s">
        <v>379</v>
      </c>
      <c r="K722" s="138">
        <v>43.31</v>
      </c>
      <c r="L722" s="203"/>
      <c r="M722" s="655"/>
      <c r="N722" s="655"/>
      <c r="O722" s="655"/>
      <c r="P722" s="655">
        <f>ROUND(V722*K722,2)</f>
        <v>0</v>
      </c>
      <c r="Q722" s="655"/>
      <c r="R722" s="139"/>
      <c r="T722" s="140" t="s">
        <v>5</v>
      </c>
      <c r="U722" s="42" t="s">
        <v>42</v>
      </c>
      <c r="V722" s="210">
        <f>L722+M722</f>
        <v>0</v>
      </c>
      <c r="W722" s="210">
        <f>ROUND(L722*K722,2)</f>
        <v>0</v>
      </c>
      <c r="X722" s="210">
        <f>ROUND(M722*K722,2)</f>
        <v>0</v>
      </c>
      <c r="Y722" s="141">
        <v>0.34699999999999998</v>
      </c>
      <c r="Z722" s="141">
        <f>Y722*K722</f>
        <v>15.02857</v>
      </c>
      <c r="AA722" s="141">
        <v>2.64E-3</v>
      </c>
      <c r="AB722" s="141">
        <f>AA722*K722</f>
        <v>0.11433840000000001</v>
      </c>
      <c r="AC722" s="141">
        <v>0</v>
      </c>
      <c r="AD722" s="142">
        <f>AC722*K722</f>
        <v>0</v>
      </c>
      <c r="AR722" s="20" t="s">
        <v>370</v>
      </c>
      <c r="AT722" s="20" t="s">
        <v>155</v>
      </c>
      <c r="AU722" s="20" t="s">
        <v>95</v>
      </c>
      <c r="AY722" s="20" t="s">
        <v>153</v>
      </c>
      <c r="BE722" s="143">
        <f>IF(U722="základní",P722,0)</f>
        <v>0</v>
      </c>
      <c r="BF722" s="143">
        <f>IF(U722="snížená",P722,0)</f>
        <v>0</v>
      </c>
      <c r="BG722" s="143">
        <f>IF(U722="zákl. přenesená",P722,0)</f>
        <v>0</v>
      </c>
      <c r="BH722" s="143">
        <f>IF(U722="sníž. přenesená",P722,0)</f>
        <v>0</v>
      </c>
      <c r="BI722" s="143">
        <f>IF(U722="nulová",P722,0)</f>
        <v>0</v>
      </c>
      <c r="BJ722" s="20" t="s">
        <v>84</v>
      </c>
      <c r="BK722" s="143">
        <f>ROUND(V722*K722,2)</f>
        <v>0</v>
      </c>
      <c r="BL722" s="20" t="s">
        <v>370</v>
      </c>
      <c r="BM722" s="20" t="s">
        <v>965</v>
      </c>
    </row>
    <row r="723" spans="2:65" s="12" customFormat="1" ht="22.5" customHeight="1">
      <c r="B723" s="157"/>
      <c r="C723" s="204"/>
      <c r="D723" s="204"/>
      <c r="E723" s="158" t="s">
        <v>5</v>
      </c>
      <c r="F723" s="656" t="s">
        <v>966</v>
      </c>
      <c r="G723" s="657"/>
      <c r="H723" s="657"/>
      <c r="I723" s="657"/>
      <c r="J723" s="204"/>
      <c r="K723" s="158" t="s">
        <v>5</v>
      </c>
      <c r="L723" s="204"/>
      <c r="M723" s="204"/>
      <c r="N723" s="204"/>
      <c r="O723" s="204"/>
      <c r="P723" s="204"/>
      <c r="Q723" s="204"/>
      <c r="R723" s="159"/>
      <c r="T723" s="160"/>
      <c r="U723" s="204"/>
      <c r="V723" s="204"/>
      <c r="W723" s="204"/>
      <c r="X723" s="204"/>
      <c r="Y723" s="204"/>
      <c r="Z723" s="204"/>
      <c r="AA723" s="204"/>
      <c r="AB723" s="204"/>
      <c r="AC723" s="204"/>
      <c r="AD723" s="161"/>
      <c r="AT723" s="162" t="s">
        <v>162</v>
      </c>
      <c r="AU723" s="162" t="s">
        <v>95</v>
      </c>
      <c r="AV723" s="12" t="s">
        <v>84</v>
      </c>
      <c r="AW723" s="12" t="s">
        <v>7</v>
      </c>
      <c r="AX723" s="12" t="s">
        <v>79</v>
      </c>
      <c r="AY723" s="162" t="s">
        <v>153</v>
      </c>
    </row>
    <row r="724" spans="2:65" s="10" customFormat="1" ht="22.5" customHeight="1">
      <c r="B724" s="144"/>
      <c r="C724" s="201"/>
      <c r="D724" s="201"/>
      <c r="E724" s="145" t="s">
        <v>5</v>
      </c>
      <c r="F724" s="658" t="s">
        <v>967</v>
      </c>
      <c r="G724" s="659"/>
      <c r="H724" s="659"/>
      <c r="I724" s="659"/>
      <c r="J724" s="201"/>
      <c r="K724" s="146">
        <v>43.31</v>
      </c>
      <c r="L724" s="201"/>
      <c r="M724" s="201"/>
      <c r="N724" s="201"/>
      <c r="O724" s="201"/>
      <c r="P724" s="201"/>
      <c r="Q724" s="201"/>
      <c r="R724" s="147"/>
      <c r="T724" s="148"/>
      <c r="U724" s="201"/>
      <c r="V724" s="201"/>
      <c r="W724" s="201"/>
      <c r="X724" s="201"/>
      <c r="Y724" s="201"/>
      <c r="Z724" s="201"/>
      <c r="AA724" s="201"/>
      <c r="AB724" s="201"/>
      <c r="AC724" s="201"/>
      <c r="AD724" s="149"/>
      <c r="AT724" s="150" t="s">
        <v>162</v>
      </c>
      <c r="AU724" s="150" t="s">
        <v>95</v>
      </c>
      <c r="AV724" s="10" t="s">
        <v>95</v>
      </c>
      <c r="AW724" s="10" t="s">
        <v>7</v>
      </c>
      <c r="AX724" s="10" t="s">
        <v>79</v>
      </c>
      <c r="AY724" s="150" t="s">
        <v>153</v>
      </c>
    </row>
    <row r="725" spans="2:65" s="11" customFormat="1" ht="22.5" customHeight="1">
      <c r="B725" s="151"/>
      <c r="C725" s="202"/>
      <c r="D725" s="202"/>
      <c r="E725" s="191" t="s">
        <v>5</v>
      </c>
      <c r="F725" s="660" t="s">
        <v>163</v>
      </c>
      <c r="G725" s="661"/>
      <c r="H725" s="661"/>
      <c r="I725" s="661"/>
      <c r="J725" s="202"/>
      <c r="K725" s="152">
        <v>43.31</v>
      </c>
      <c r="L725" s="202"/>
      <c r="M725" s="202"/>
      <c r="N725" s="202"/>
      <c r="O725" s="202"/>
      <c r="P725" s="202"/>
      <c r="Q725" s="202"/>
      <c r="R725" s="153"/>
      <c r="T725" s="154"/>
      <c r="U725" s="202"/>
      <c r="V725" s="202"/>
      <c r="W725" s="202"/>
      <c r="X725" s="202"/>
      <c r="Y725" s="202"/>
      <c r="Z725" s="202"/>
      <c r="AA725" s="202"/>
      <c r="AB725" s="202"/>
      <c r="AC725" s="202"/>
      <c r="AD725" s="155"/>
      <c r="AT725" s="156" t="s">
        <v>162</v>
      </c>
      <c r="AU725" s="156" t="s">
        <v>95</v>
      </c>
      <c r="AV725" s="11" t="s">
        <v>159</v>
      </c>
      <c r="AW725" s="11" t="s">
        <v>7</v>
      </c>
      <c r="AX725" s="11" t="s">
        <v>84</v>
      </c>
      <c r="AY725" s="156" t="s">
        <v>153</v>
      </c>
    </row>
    <row r="726" spans="2:65" s="1" customFormat="1" ht="31.5" customHeight="1">
      <c r="B726" s="134"/>
      <c r="C726" s="135" t="s">
        <v>968</v>
      </c>
      <c r="D726" s="135" t="s">
        <v>155</v>
      </c>
      <c r="E726" s="136" t="s">
        <v>969</v>
      </c>
      <c r="F726" s="654" t="s">
        <v>970</v>
      </c>
      <c r="G726" s="654"/>
      <c r="H726" s="654"/>
      <c r="I726" s="654"/>
      <c r="J726" s="137" t="s">
        <v>379</v>
      </c>
      <c r="K726" s="138">
        <v>20.8</v>
      </c>
      <c r="L726" s="203"/>
      <c r="M726" s="655"/>
      <c r="N726" s="655"/>
      <c r="O726" s="655"/>
      <c r="P726" s="655">
        <f>ROUND(V726*K726,2)</f>
        <v>0</v>
      </c>
      <c r="Q726" s="655"/>
      <c r="R726" s="139"/>
      <c r="T726" s="140" t="s">
        <v>5</v>
      </c>
      <c r="U726" s="42" t="s">
        <v>42</v>
      </c>
      <c r="V726" s="210">
        <f>L726+M726</f>
        <v>0</v>
      </c>
      <c r="W726" s="210">
        <f>ROUND(L726*K726,2)</f>
        <v>0</v>
      </c>
      <c r="X726" s="210">
        <f>ROUND(M726*K726,2)</f>
        <v>0</v>
      </c>
      <c r="Y726" s="141">
        <v>0.371</v>
      </c>
      <c r="Z726" s="141">
        <f>Y726*K726</f>
        <v>7.7168000000000001</v>
      </c>
      <c r="AA726" s="141">
        <v>3.79E-3</v>
      </c>
      <c r="AB726" s="141">
        <f>AA726*K726</f>
        <v>7.8831999999999999E-2</v>
      </c>
      <c r="AC726" s="141">
        <v>0</v>
      </c>
      <c r="AD726" s="142">
        <f>AC726*K726</f>
        <v>0</v>
      </c>
      <c r="AR726" s="20" t="s">
        <v>370</v>
      </c>
      <c r="AT726" s="20" t="s">
        <v>155</v>
      </c>
      <c r="AU726" s="20" t="s">
        <v>95</v>
      </c>
      <c r="AY726" s="20" t="s">
        <v>153</v>
      </c>
      <c r="BE726" s="143">
        <f>IF(U726="základní",P726,0)</f>
        <v>0</v>
      </c>
      <c r="BF726" s="143">
        <f>IF(U726="snížená",P726,0)</f>
        <v>0</v>
      </c>
      <c r="BG726" s="143">
        <f>IF(U726="zákl. přenesená",P726,0)</f>
        <v>0</v>
      </c>
      <c r="BH726" s="143">
        <f>IF(U726="sníž. přenesená",P726,0)</f>
        <v>0</v>
      </c>
      <c r="BI726" s="143">
        <f>IF(U726="nulová",P726,0)</f>
        <v>0</v>
      </c>
      <c r="BJ726" s="20" t="s">
        <v>84</v>
      </c>
      <c r="BK726" s="143">
        <f>ROUND(V726*K726,2)</f>
        <v>0</v>
      </c>
      <c r="BL726" s="20" t="s">
        <v>370</v>
      </c>
      <c r="BM726" s="20" t="s">
        <v>971</v>
      </c>
    </row>
    <row r="727" spans="2:65" s="12" customFormat="1" ht="22.5" customHeight="1">
      <c r="B727" s="157"/>
      <c r="C727" s="204"/>
      <c r="D727" s="204"/>
      <c r="E727" s="158" t="s">
        <v>5</v>
      </c>
      <c r="F727" s="656" t="s">
        <v>972</v>
      </c>
      <c r="G727" s="657"/>
      <c r="H727" s="657"/>
      <c r="I727" s="657"/>
      <c r="J727" s="204"/>
      <c r="K727" s="158" t="s">
        <v>5</v>
      </c>
      <c r="L727" s="204"/>
      <c r="M727" s="204"/>
      <c r="N727" s="204"/>
      <c r="O727" s="204"/>
      <c r="P727" s="204"/>
      <c r="Q727" s="204"/>
      <c r="R727" s="159"/>
      <c r="T727" s="160"/>
      <c r="U727" s="204"/>
      <c r="V727" s="204"/>
      <c r="W727" s="204"/>
      <c r="X727" s="204"/>
      <c r="Y727" s="204"/>
      <c r="Z727" s="204"/>
      <c r="AA727" s="204"/>
      <c r="AB727" s="204"/>
      <c r="AC727" s="204"/>
      <c r="AD727" s="161"/>
      <c r="AT727" s="162" t="s">
        <v>162</v>
      </c>
      <c r="AU727" s="162" t="s">
        <v>95</v>
      </c>
      <c r="AV727" s="12" t="s">
        <v>84</v>
      </c>
      <c r="AW727" s="12" t="s">
        <v>7</v>
      </c>
      <c r="AX727" s="12" t="s">
        <v>79</v>
      </c>
      <c r="AY727" s="162" t="s">
        <v>153</v>
      </c>
    </row>
    <row r="728" spans="2:65" s="10" customFormat="1" ht="22.5" customHeight="1">
      <c r="B728" s="144"/>
      <c r="C728" s="201"/>
      <c r="D728" s="201"/>
      <c r="E728" s="145" t="s">
        <v>5</v>
      </c>
      <c r="F728" s="658" t="s">
        <v>973</v>
      </c>
      <c r="G728" s="659"/>
      <c r="H728" s="659"/>
      <c r="I728" s="659"/>
      <c r="J728" s="201"/>
      <c r="K728" s="146">
        <v>20.8</v>
      </c>
      <c r="L728" s="201"/>
      <c r="M728" s="201"/>
      <c r="N728" s="201"/>
      <c r="O728" s="201"/>
      <c r="P728" s="201"/>
      <c r="Q728" s="201"/>
      <c r="R728" s="147"/>
      <c r="T728" s="148"/>
      <c r="U728" s="201"/>
      <c r="V728" s="201"/>
      <c r="W728" s="201"/>
      <c r="X728" s="201"/>
      <c r="Y728" s="201"/>
      <c r="Z728" s="201"/>
      <c r="AA728" s="201"/>
      <c r="AB728" s="201"/>
      <c r="AC728" s="201"/>
      <c r="AD728" s="149"/>
      <c r="AT728" s="150" t="s">
        <v>162</v>
      </c>
      <c r="AU728" s="150" t="s">
        <v>95</v>
      </c>
      <c r="AV728" s="10" t="s">
        <v>95</v>
      </c>
      <c r="AW728" s="10" t="s">
        <v>7</v>
      </c>
      <c r="AX728" s="10" t="s">
        <v>79</v>
      </c>
      <c r="AY728" s="150" t="s">
        <v>153</v>
      </c>
    </row>
    <row r="729" spans="2:65" s="11" customFormat="1" ht="22.5" customHeight="1">
      <c r="B729" s="151"/>
      <c r="C729" s="202"/>
      <c r="D729" s="202"/>
      <c r="E729" s="191" t="s">
        <v>5</v>
      </c>
      <c r="F729" s="660" t="s">
        <v>163</v>
      </c>
      <c r="G729" s="661"/>
      <c r="H729" s="661"/>
      <c r="I729" s="661"/>
      <c r="J729" s="202"/>
      <c r="K729" s="152">
        <v>20.8</v>
      </c>
      <c r="L729" s="202"/>
      <c r="M729" s="202"/>
      <c r="N729" s="202"/>
      <c r="O729" s="202"/>
      <c r="P729" s="202"/>
      <c r="Q729" s="202"/>
      <c r="R729" s="153"/>
      <c r="T729" s="154"/>
      <c r="U729" s="202"/>
      <c r="V729" s="202"/>
      <c r="W729" s="202"/>
      <c r="X729" s="202"/>
      <c r="Y729" s="202"/>
      <c r="Z729" s="202"/>
      <c r="AA729" s="202"/>
      <c r="AB729" s="202"/>
      <c r="AC729" s="202"/>
      <c r="AD729" s="155"/>
      <c r="AT729" s="156" t="s">
        <v>162</v>
      </c>
      <c r="AU729" s="156" t="s">
        <v>95</v>
      </c>
      <c r="AV729" s="11" t="s">
        <v>159</v>
      </c>
      <c r="AW729" s="11" t="s">
        <v>7</v>
      </c>
      <c r="AX729" s="11" t="s">
        <v>84</v>
      </c>
      <c r="AY729" s="156" t="s">
        <v>153</v>
      </c>
    </row>
    <row r="730" spans="2:65" s="1" customFormat="1" ht="31.5" customHeight="1">
      <c r="B730" s="134"/>
      <c r="C730" s="135" t="s">
        <v>974</v>
      </c>
      <c r="D730" s="135" t="s">
        <v>155</v>
      </c>
      <c r="E730" s="136" t="s">
        <v>975</v>
      </c>
      <c r="F730" s="654" t="s">
        <v>976</v>
      </c>
      <c r="G730" s="654"/>
      <c r="H730" s="654"/>
      <c r="I730" s="654"/>
      <c r="J730" s="137" t="s">
        <v>486</v>
      </c>
      <c r="K730" s="138">
        <v>2</v>
      </c>
      <c r="L730" s="203"/>
      <c r="M730" s="655"/>
      <c r="N730" s="655"/>
      <c r="O730" s="655"/>
      <c r="P730" s="655">
        <f>ROUND(V730*K730,2)</f>
        <v>0</v>
      </c>
      <c r="Q730" s="655"/>
      <c r="R730" s="139"/>
      <c r="T730" s="140" t="s">
        <v>5</v>
      </c>
      <c r="U730" s="42" t="s">
        <v>42</v>
      </c>
      <c r="V730" s="210">
        <f>L730+M730</f>
        <v>0</v>
      </c>
      <c r="W730" s="210">
        <f>ROUND(L730*K730,2)</f>
        <v>0</v>
      </c>
      <c r="X730" s="210">
        <f>ROUND(M730*K730,2)</f>
        <v>0</v>
      </c>
      <c r="Y730" s="141">
        <v>0.17</v>
      </c>
      <c r="Z730" s="141">
        <f>Y730*K730</f>
        <v>0.34</v>
      </c>
      <c r="AA730" s="141">
        <v>1.08E-3</v>
      </c>
      <c r="AB730" s="141">
        <f>AA730*K730</f>
        <v>2.16E-3</v>
      </c>
      <c r="AC730" s="141">
        <v>0</v>
      </c>
      <c r="AD730" s="142">
        <f>AC730*K730</f>
        <v>0</v>
      </c>
      <c r="AR730" s="20" t="s">
        <v>370</v>
      </c>
      <c r="AT730" s="20" t="s">
        <v>155</v>
      </c>
      <c r="AU730" s="20" t="s">
        <v>95</v>
      </c>
      <c r="AY730" s="20" t="s">
        <v>153</v>
      </c>
      <c r="BE730" s="143">
        <f>IF(U730="základní",P730,0)</f>
        <v>0</v>
      </c>
      <c r="BF730" s="143">
        <f>IF(U730="snížená",P730,0)</f>
        <v>0</v>
      </c>
      <c r="BG730" s="143">
        <f>IF(U730="zákl. přenesená",P730,0)</f>
        <v>0</v>
      </c>
      <c r="BH730" s="143">
        <f>IF(U730="sníž. přenesená",P730,0)</f>
        <v>0</v>
      </c>
      <c r="BI730" s="143">
        <f>IF(U730="nulová",P730,0)</f>
        <v>0</v>
      </c>
      <c r="BJ730" s="20" t="s">
        <v>84</v>
      </c>
      <c r="BK730" s="143">
        <f>ROUND(V730*K730,2)</f>
        <v>0</v>
      </c>
      <c r="BL730" s="20" t="s">
        <v>370</v>
      </c>
      <c r="BM730" s="20" t="s">
        <v>977</v>
      </c>
    </row>
    <row r="731" spans="2:65" s="1" customFormat="1" ht="31.5" customHeight="1">
      <c r="B731" s="134"/>
      <c r="C731" s="135" t="s">
        <v>978</v>
      </c>
      <c r="D731" s="135" t="s">
        <v>155</v>
      </c>
      <c r="E731" s="136" t="s">
        <v>979</v>
      </c>
      <c r="F731" s="654" t="s">
        <v>980</v>
      </c>
      <c r="G731" s="654"/>
      <c r="H731" s="654"/>
      <c r="I731" s="654"/>
      <c r="J731" s="137" t="s">
        <v>486</v>
      </c>
      <c r="K731" s="138">
        <v>2</v>
      </c>
      <c r="L731" s="203"/>
      <c r="M731" s="655"/>
      <c r="N731" s="655"/>
      <c r="O731" s="655"/>
      <c r="P731" s="655">
        <f>ROUND(V731*K731,2)</f>
        <v>0</v>
      </c>
      <c r="Q731" s="655"/>
      <c r="R731" s="139"/>
      <c r="T731" s="140" t="s">
        <v>5</v>
      </c>
      <c r="U731" s="42" t="s">
        <v>42</v>
      </c>
      <c r="V731" s="210">
        <f>L731+M731</f>
        <v>0</v>
      </c>
      <c r="W731" s="210">
        <f>ROUND(L731*K731,2)</f>
        <v>0</v>
      </c>
      <c r="X731" s="210">
        <f>ROUND(M731*K731,2)</f>
        <v>0</v>
      </c>
      <c r="Y731" s="141">
        <v>0.65</v>
      </c>
      <c r="Z731" s="141">
        <f>Y731*K731</f>
        <v>1.3</v>
      </c>
      <c r="AA731" s="141">
        <v>3.1E-4</v>
      </c>
      <c r="AB731" s="141">
        <f>AA731*K731</f>
        <v>6.2E-4</v>
      </c>
      <c r="AC731" s="141">
        <v>0</v>
      </c>
      <c r="AD731" s="142">
        <f>AC731*K731</f>
        <v>0</v>
      </c>
      <c r="AR731" s="20" t="s">
        <v>370</v>
      </c>
      <c r="AT731" s="20" t="s">
        <v>155</v>
      </c>
      <c r="AU731" s="20" t="s">
        <v>95</v>
      </c>
      <c r="AY731" s="20" t="s">
        <v>153</v>
      </c>
      <c r="BE731" s="143">
        <f>IF(U731="základní",P731,0)</f>
        <v>0</v>
      </c>
      <c r="BF731" s="143">
        <f>IF(U731="snížená",P731,0)</f>
        <v>0</v>
      </c>
      <c r="BG731" s="143">
        <f>IF(U731="zákl. přenesená",P731,0)</f>
        <v>0</v>
      </c>
      <c r="BH731" s="143">
        <f>IF(U731="sníž. přenesená",P731,0)</f>
        <v>0</v>
      </c>
      <c r="BI731" s="143">
        <f>IF(U731="nulová",P731,0)</f>
        <v>0</v>
      </c>
      <c r="BJ731" s="20" t="s">
        <v>84</v>
      </c>
      <c r="BK731" s="143">
        <f>ROUND(V731*K731,2)</f>
        <v>0</v>
      </c>
      <c r="BL731" s="20" t="s">
        <v>370</v>
      </c>
      <c r="BM731" s="20" t="s">
        <v>981</v>
      </c>
    </row>
    <row r="732" spans="2:65" s="1" customFormat="1" ht="44.25" customHeight="1">
      <c r="B732" s="134"/>
      <c r="C732" s="135" t="s">
        <v>982</v>
      </c>
      <c r="D732" s="135" t="s">
        <v>155</v>
      </c>
      <c r="E732" s="136" t="s">
        <v>983</v>
      </c>
      <c r="F732" s="654" t="s">
        <v>984</v>
      </c>
      <c r="G732" s="654"/>
      <c r="H732" s="654"/>
      <c r="I732" s="654"/>
      <c r="J732" s="137" t="s">
        <v>379</v>
      </c>
      <c r="K732" s="138">
        <v>7.6</v>
      </c>
      <c r="L732" s="203"/>
      <c r="M732" s="655"/>
      <c r="N732" s="655"/>
      <c r="O732" s="655"/>
      <c r="P732" s="655">
        <f>ROUND(V732*K732,2)</f>
        <v>0</v>
      </c>
      <c r="Q732" s="655"/>
      <c r="R732" s="139"/>
      <c r="T732" s="140" t="s">
        <v>5</v>
      </c>
      <c r="U732" s="42" t="s">
        <v>42</v>
      </c>
      <c r="V732" s="210">
        <f>L732+M732</f>
        <v>0</v>
      </c>
      <c r="W732" s="210">
        <f>ROUND(L732*K732,2)</f>
        <v>0</v>
      </c>
      <c r="X732" s="210">
        <f>ROUND(M732*K732,2)</f>
        <v>0</v>
      </c>
      <c r="Y732" s="141">
        <v>0.33400000000000002</v>
      </c>
      <c r="Z732" s="141">
        <f>Y732*K732</f>
        <v>2.5384000000000002</v>
      </c>
      <c r="AA732" s="141">
        <v>2.9199999999999999E-3</v>
      </c>
      <c r="AB732" s="141">
        <f>AA732*K732</f>
        <v>2.2191999999999996E-2</v>
      </c>
      <c r="AC732" s="141">
        <v>0</v>
      </c>
      <c r="AD732" s="142">
        <f>AC732*K732</f>
        <v>0</v>
      </c>
      <c r="AR732" s="20" t="s">
        <v>370</v>
      </c>
      <c r="AT732" s="20" t="s">
        <v>155</v>
      </c>
      <c r="AU732" s="20" t="s">
        <v>95</v>
      </c>
      <c r="AY732" s="20" t="s">
        <v>153</v>
      </c>
      <c r="BE732" s="143">
        <f>IF(U732="základní",P732,0)</f>
        <v>0</v>
      </c>
      <c r="BF732" s="143">
        <f>IF(U732="snížená",P732,0)</f>
        <v>0</v>
      </c>
      <c r="BG732" s="143">
        <f>IF(U732="zákl. přenesená",P732,0)</f>
        <v>0</v>
      </c>
      <c r="BH732" s="143">
        <f>IF(U732="sníž. přenesená",P732,0)</f>
        <v>0</v>
      </c>
      <c r="BI732" s="143">
        <f>IF(U732="nulová",P732,0)</f>
        <v>0</v>
      </c>
      <c r="BJ732" s="20" t="s">
        <v>84</v>
      </c>
      <c r="BK732" s="143">
        <f>ROUND(V732*K732,2)</f>
        <v>0</v>
      </c>
      <c r="BL732" s="20" t="s">
        <v>370</v>
      </c>
      <c r="BM732" s="20" t="s">
        <v>985</v>
      </c>
    </row>
    <row r="733" spans="2:65" s="12" customFormat="1" ht="22.5" customHeight="1">
      <c r="B733" s="157"/>
      <c r="C733" s="204"/>
      <c r="D733" s="204"/>
      <c r="E733" s="158" t="s">
        <v>5</v>
      </c>
      <c r="F733" s="656" t="s">
        <v>986</v>
      </c>
      <c r="G733" s="657"/>
      <c r="H733" s="657"/>
      <c r="I733" s="657"/>
      <c r="J733" s="204"/>
      <c r="K733" s="158" t="s">
        <v>5</v>
      </c>
      <c r="L733" s="204"/>
      <c r="M733" s="204"/>
      <c r="N733" s="204"/>
      <c r="O733" s="204"/>
      <c r="P733" s="204"/>
      <c r="Q733" s="204"/>
      <c r="R733" s="159"/>
      <c r="T733" s="160"/>
      <c r="U733" s="204"/>
      <c r="V733" s="204"/>
      <c r="W733" s="204"/>
      <c r="X733" s="204"/>
      <c r="Y733" s="204"/>
      <c r="Z733" s="204"/>
      <c r="AA733" s="204"/>
      <c r="AB733" s="204"/>
      <c r="AC733" s="204"/>
      <c r="AD733" s="161"/>
      <c r="AT733" s="162" t="s">
        <v>162</v>
      </c>
      <c r="AU733" s="162" t="s">
        <v>95</v>
      </c>
      <c r="AV733" s="12" t="s">
        <v>84</v>
      </c>
      <c r="AW733" s="12" t="s">
        <v>7</v>
      </c>
      <c r="AX733" s="12" t="s">
        <v>79</v>
      </c>
      <c r="AY733" s="162" t="s">
        <v>153</v>
      </c>
    </row>
    <row r="734" spans="2:65" s="10" customFormat="1" ht="22.5" customHeight="1">
      <c r="B734" s="144"/>
      <c r="C734" s="201"/>
      <c r="D734" s="201"/>
      <c r="E734" s="145" t="s">
        <v>5</v>
      </c>
      <c r="F734" s="658" t="s">
        <v>987</v>
      </c>
      <c r="G734" s="659"/>
      <c r="H734" s="659"/>
      <c r="I734" s="659"/>
      <c r="J734" s="201"/>
      <c r="K734" s="146">
        <v>7.6</v>
      </c>
      <c r="L734" s="201"/>
      <c r="M734" s="201"/>
      <c r="N734" s="201"/>
      <c r="O734" s="201"/>
      <c r="P734" s="201"/>
      <c r="Q734" s="201"/>
      <c r="R734" s="147"/>
      <c r="T734" s="148"/>
      <c r="U734" s="201"/>
      <c r="V734" s="201"/>
      <c r="W734" s="201"/>
      <c r="X734" s="201"/>
      <c r="Y734" s="201"/>
      <c r="Z734" s="201"/>
      <c r="AA734" s="201"/>
      <c r="AB734" s="201"/>
      <c r="AC734" s="201"/>
      <c r="AD734" s="149"/>
      <c r="AT734" s="150" t="s">
        <v>162</v>
      </c>
      <c r="AU734" s="150" t="s">
        <v>95</v>
      </c>
      <c r="AV734" s="10" t="s">
        <v>95</v>
      </c>
      <c r="AW734" s="10" t="s">
        <v>7</v>
      </c>
      <c r="AX734" s="10" t="s">
        <v>79</v>
      </c>
      <c r="AY734" s="150" t="s">
        <v>153</v>
      </c>
    </row>
    <row r="735" spans="2:65" s="11" customFormat="1" ht="22.5" customHeight="1">
      <c r="B735" s="151"/>
      <c r="C735" s="202"/>
      <c r="D735" s="202"/>
      <c r="E735" s="191" t="s">
        <v>5</v>
      </c>
      <c r="F735" s="660" t="s">
        <v>163</v>
      </c>
      <c r="G735" s="661"/>
      <c r="H735" s="661"/>
      <c r="I735" s="661"/>
      <c r="J735" s="202"/>
      <c r="K735" s="152">
        <v>7.6</v>
      </c>
      <c r="L735" s="202"/>
      <c r="M735" s="202"/>
      <c r="N735" s="202"/>
      <c r="O735" s="202"/>
      <c r="P735" s="202"/>
      <c r="Q735" s="202"/>
      <c r="R735" s="153"/>
      <c r="T735" s="154"/>
      <c r="U735" s="202"/>
      <c r="V735" s="202"/>
      <c r="W735" s="202"/>
      <c r="X735" s="202"/>
      <c r="Y735" s="202"/>
      <c r="Z735" s="202"/>
      <c r="AA735" s="202"/>
      <c r="AB735" s="202"/>
      <c r="AC735" s="202"/>
      <c r="AD735" s="155"/>
      <c r="AT735" s="156" t="s">
        <v>162</v>
      </c>
      <c r="AU735" s="156" t="s">
        <v>95</v>
      </c>
      <c r="AV735" s="11" t="s">
        <v>159</v>
      </c>
      <c r="AW735" s="11" t="s">
        <v>7</v>
      </c>
      <c r="AX735" s="11" t="s">
        <v>84</v>
      </c>
      <c r="AY735" s="156" t="s">
        <v>153</v>
      </c>
    </row>
    <row r="736" spans="2:65" s="1" customFormat="1" ht="22.5" customHeight="1">
      <c r="B736" s="134"/>
      <c r="C736" s="135" t="s">
        <v>988</v>
      </c>
      <c r="D736" s="135" t="s">
        <v>155</v>
      </c>
      <c r="E736" s="136" t="s">
        <v>989</v>
      </c>
      <c r="F736" s="654" t="s">
        <v>990</v>
      </c>
      <c r="G736" s="654"/>
      <c r="H736" s="654"/>
      <c r="I736" s="654"/>
      <c r="J736" s="137" t="s">
        <v>379</v>
      </c>
      <c r="K736" s="138">
        <v>0.75</v>
      </c>
      <c r="L736" s="203"/>
      <c r="M736" s="655"/>
      <c r="N736" s="655"/>
      <c r="O736" s="655"/>
      <c r="P736" s="655">
        <f>ROUND(V736*K736,2)</f>
        <v>0</v>
      </c>
      <c r="Q736" s="655"/>
      <c r="R736" s="139"/>
      <c r="T736" s="140" t="s">
        <v>5</v>
      </c>
      <c r="U736" s="42" t="s">
        <v>42</v>
      </c>
      <c r="V736" s="210">
        <f>L736+M736</f>
        <v>0</v>
      </c>
      <c r="W736" s="210">
        <f>ROUND(L736*K736,2)</f>
        <v>0</v>
      </c>
      <c r="X736" s="210">
        <f>ROUND(M736*K736,2)</f>
        <v>0</v>
      </c>
      <c r="Y736" s="141">
        <v>0</v>
      </c>
      <c r="Z736" s="141">
        <f>Y736*K736</f>
        <v>0</v>
      </c>
      <c r="AA736" s="141">
        <v>0</v>
      </c>
      <c r="AB736" s="141">
        <f>AA736*K736</f>
        <v>0</v>
      </c>
      <c r="AC736" s="141">
        <v>0</v>
      </c>
      <c r="AD736" s="142">
        <f>AC736*K736</f>
        <v>0</v>
      </c>
      <c r="AR736" s="20" t="s">
        <v>370</v>
      </c>
      <c r="AT736" s="20" t="s">
        <v>155</v>
      </c>
      <c r="AU736" s="20" t="s">
        <v>95</v>
      </c>
      <c r="AY736" s="20" t="s">
        <v>153</v>
      </c>
      <c r="BE736" s="143">
        <f>IF(U736="základní",P736,0)</f>
        <v>0</v>
      </c>
      <c r="BF736" s="143">
        <f>IF(U736="snížená",P736,0)</f>
        <v>0</v>
      </c>
      <c r="BG736" s="143">
        <f>IF(U736="zákl. přenesená",P736,0)</f>
        <v>0</v>
      </c>
      <c r="BH736" s="143">
        <f>IF(U736="sníž. přenesená",P736,0)</f>
        <v>0</v>
      </c>
      <c r="BI736" s="143">
        <f>IF(U736="nulová",P736,0)</f>
        <v>0</v>
      </c>
      <c r="BJ736" s="20" t="s">
        <v>84</v>
      </c>
      <c r="BK736" s="143">
        <f>ROUND(V736*K736,2)</f>
        <v>0</v>
      </c>
      <c r="BL736" s="20" t="s">
        <v>370</v>
      </c>
      <c r="BM736" s="20" t="s">
        <v>991</v>
      </c>
    </row>
    <row r="737" spans="2:65" s="12" customFormat="1" ht="22.5" customHeight="1">
      <c r="B737" s="157"/>
      <c r="C737" s="204"/>
      <c r="D737" s="204"/>
      <c r="E737" s="158" t="s">
        <v>5</v>
      </c>
      <c r="F737" s="656" t="s">
        <v>992</v>
      </c>
      <c r="G737" s="657"/>
      <c r="H737" s="657"/>
      <c r="I737" s="657"/>
      <c r="J737" s="204"/>
      <c r="K737" s="158" t="s">
        <v>5</v>
      </c>
      <c r="L737" s="204"/>
      <c r="M737" s="204"/>
      <c r="N737" s="204"/>
      <c r="O737" s="204"/>
      <c r="P737" s="204"/>
      <c r="Q737" s="204"/>
      <c r="R737" s="159"/>
      <c r="T737" s="160"/>
      <c r="U737" s="204"/>
      <c r="V737" s="204"/>
      <c r="W737" s="204"/>
      <c r="X737" s="204"/>
      <c r="Y737" s="204"/>
      <c r="Z737" s="204"/>
      <c r="AA737" s="204"/>
      <c r="AB737" s="204"/>
      <c r="AC737" s="204"/>
      <c r="AD737" s="161"/>
      <c r="AT737" s="162" t="s">
        <v>162</v>
      </c>
      <c r="AU737" s="162" t="s">
        <v>95</v>
      </c>
      <c r="AV737" s="12" t="s">
        <v>84</v>
      </c>
      <c r="AW737" s="12" t="s">
        <v>7</v>
      </c>
      <c r="AX737" s="12" t="s">
        <v>79</v>
      </c>
      <c r="AY737" s="162" t="s">
        <v>153</v>
      </c>
    </row>
    <row r="738" spans="2:65" s="10" customFormat="1" ht="22.5" customHeight="1">
      <c r="B738" s="144"/>
      <c r="C738" s="201"/>
      <c r="D738" s="201"/>
      <c r="E738" s="145" t="s">
        <v>5</v>
      </c>
      <c r="F738" s="658" t="s">
        <v>993</v>
      </c>
      <c r="G738" s="659"/>
      <c r="H738" s="659"/>
      <c r="I738" s="659"/>
      <c r="J738" s="201"/>
      <c r="K738" s="146">
        <v>0.75</v>
      </c>
      <c r="L738" s="201"/>
      <c r="M738" s="201"/>
      <c r="N738" s="201"/>
      <c r="O738" s="201"/>
      <c r="P738" s="201"/>
      <c r="Q738" s="201"/>
      <c r="R738" s="147"/>
      <c r="T738" s="148"/>
      <c r="U738" s="201"/>
      <c r="V738" s="201"/>
      <c r="W738" s="201"/>
      <c r="X738" s="201"/>
      <c r="Y738" s="201"/>
      <c r="Z738" s="201"/>
      <c r="AA738" s="201"/>
      <c r="AB738" s="201"/>
      <c r="AC738" s="201"/>
      <c r="AD738" s="149"/>
      <c r="AT738" s="150" t="s">
        <v>162</v>
      </c>
      <c r="AU738" s="150" t="s">
        <v>95</v>
      </c>
      <c r="AV738" s="10" t="s">
        <v>95</v>
      </c>
      <c r="AW738" s="10" t="s">
        <v>7</v>
      </c>
      <c r="AX738" s="10" t="s">
        <v>79</v>
      </c>
      <c r="AY738" s="150" t="s">
        <v>153</v>
      </c>
    </row>
    <row r="739" spans="2:65" s="11" customFormat="1" ht="22.5" customHeight="1">
      <c r="B739" s="151"/>
      <c r="C739" s="202"/>
      <c r="D739" s="202"/>
      <c r="E739" s="191" t="s">
        <v>5</v>
      </c>
      <c r="F739" s="660" t="s">
        <v>163</v>
      </c>
      <c r="G739" s="661"/>
      <c r="H739" s="661"/>
      <c r="I739" s="661"/>
      <c r="J739" s="202"/>
      <c r="K739" s="152">
        <v>0.75</v>
      </c>
      <c r="L739" s="202"/>
      <c r="M739" s="202"/>
      <c r="N739" s="202"/>
      <c r="O739" s="202"/>
      <c r="P739" s="202"/>
      <c r="Q739" s="202"/>
      <c r="R739" s="153"/>
      <c r="T739" s="154"/>
      <c r="U739" s="202"/>
      <c r="V739" s="202"/>
      <c r="W739" s="202"/>
      <c r="X739" s="202"/>
      <c r="Y739" s="202"/>
      <c r="Z739" s="202"/>
      <c r="AA739" s="202"/>
      <c r="AB739" s="202"/>
      <c r="AC739" s="202"/>
      <c r="AD739" s="155"/>
      <c r="AT739" s="156" t="s">
        <v>162</v>
      </c>
      <c r="AU739" s="156" t="s">
        <v>95</v>
      </c>
      <c r="AV739" s="11" t="s">
        <v>159</v>
      </c>
      <c r="AW739" s="11" t="s">
        <v>7</v>
      </c>
      <c r="AX739" s="11" t="s">
        <v>84</v>
      </c>
      <c r="AY739" s="156" t="s">
        <v>153</v>
      </c>
    </row>
    <row r="740" spans="2:65" s="1" customFormat="1" ht="31.5" customHeight="1">
      <c r="B740" s="134"/>
      <c r="C740" s="135" t="s">
        <v>994</v>
      </c>
      <c r="D740" s="135" t="s">
        <v>155</v>
      </c>
      <c r="E740" s="136" t="s">
        <v>995</v>
      </c>
      <c r="F740" s="654" t="s">
        <v>996</v>
      </c>
      <c r="G740" s="654"/>
      <c r="H740" s="654"/>
      <c r="I740" s="654"/>
      <c r="J740" s="137" t="s">
        <v>737</v>
      </c>
      <c r="K740" s="138">
        <v>2249.4720000000002</v>
      </c>
      <c r="L740" s="203"/>
      <c r="M740" s="655"/>
      <c r="N740" s="655"/>
      <c r="O740" s="655"/>
      <c r="P740" s="655">
        <f>ROUND(V740*K740,2)</f>
        <v>0</v>
      </c>
      <c r="Q740" s="655"/>
      <c r="R740" s="139"/>
      <c r="T740" s="140" t="s">
        <v>5</v>
      </c>
      <c r="U740" s="42" t="s">
        <v>42</v>
      </c>
      <c r="V740" s="210">
        <f>L740+M740</f>
        <v>0</v>
      </c>
      <c r="W740" s="210">
        <f>ROUND(L740*K740,2)</f>
        <v>0</v>
      </c>
      <c r="X740" s="210">
        <f>ROUND(M740*K740,2)</f>
        <v>0</v>
      </c>
      <c r="Y740" s="141">
        <v>0</v>
      </c>
      <c r="Z740" s="141">
        <f>Y740*K740</f>
        <v>0</v>
      </c>
      <c r="AA740" s="141">
        <v>0</v>
      </c>
      <c r="AB740" s="141">
        <f>AA740*K740</f>
        <v>0</v>
      </c>
      <c r="AC740" s="141">
        <v>0</v>
      </c>
      <c r="AD740" s="142">
        <f>AC740*K740</f>
        <v>0</v>
      </c>
      <c r="AR740" s="20" t="s">
        <v>370</v>
      </c>
      <c r="AT740" s="20" t="s">
        <v>155</v>
      </c>
      <c r="AU740" s="20" t="s">
        <v>95</v>
      </c>
      <c r="AY740" s="20" t="s">
        <v>153</v>
      </c>
      <c r="BE740" s="143">
        <f>IF(U740="základní",P740,0)</f>
        <v>0</v>
      </c>
      <c r="BF740" s="143">
        <f>IF(U740="snížená",P740,0)</f>
        <v>0</v>
      </c>
      <c r="BG740" s="143">
        <f>IF(U740="zákl. přenesená",P740,0)</f>
        <v>0</v>
      </c>
      <c r="BH740" s="143">
        <f>IF(U740="sníž. přenesená",P740,0)</f>
        <v>0</v>
      </c>
      <c r="BI740" s="143">
        <f>IF(U740="nulová",P740,0)</f>
        <v>0</v>
      </c>
      <c r="BJ740" s="20" t="s">
        <v>84</v>
      </c>
      <c r="BK740" s="143">
        <f>ROUND(V740*K740,2)</f>
        <v>0</v>
      </c>
      <c r="BL740" s="20" t="s">
        <v>370</v>
      </c>
      <c r="BM740" s="20" t="s">
        <v>997</v>
      </c>
    </row>
    <row r="741" spans="2:65" s="9" customFormat="1" ht="29.85" customHeight="1">
      <c r="B741" s="122"/>
      <c r="C741" s="123"/>
      <c r="D741" s="133" t="s">
        <v>124</v>
      </c>
      <c r="E741" s="133"/>
      <c r="F741" s="133"/>
      <c r="G741" s="133"/>
      <c r="H741" s="133"/>
      <c r="I741" s="133"/>
      <c r="J741" s="133"/>
      <c r="K741" s="133"/>
      <c r="L741" s="133"/>
      <c r="M741" s="649">
        <f>BK741</f>
        <v>0</v>
      </c>
      <c r="N741" s="650"/>
      <c r="O741" s="650"/>
      <c r="P741" s="650"/>
      <c r="Q741" s="650"/>
      <c r="R741" s="125"/>
      <c r="T741" s="126"/>
      <c r="U741" s="123"/>
      <c r="V741" s="123"/>
      <c r="W741" s="127">
        <f>SUM(W742:W756)</f>
        <v>0</v>
      </c>
      <c r="X741" s="127">
        <f>SUM(X742:X756)</f>
        <v>0</v>
      </c>
      <c r="Y741" s="123"/>
      <c r="Z741" s="128">
        <f>SUM(Z742:Z756)</f>
        <v>3.8939999999999997</v>
      </c>
      <c r="AA741" s="123"/>
      <c r="AB741" s="128">
        <f>SUM(AB742:AB756)</f>
        <v>0</v>
      </c>
      <c r="AC741" s="123"/>
      <c r="AD741" s="129">
        <f>SUM(AD742:AD756)</f>
        <v>0</v>
      </c>
      <c r="AR741" s="130" t="s">
        <v>95</v>
      </c>
      <c r="AT741" s="131" t="s">
        <v>78</v>
      </c>
      <c r="AU741" s="131" t="s">
        <v>84</v>
      </c>
      <c r="AY741" s="130" t="s">
        <v>153</v>
      </c>
      <c r="BK741" s="132">
        <f>SUM(BK742:BK756)</f>
        <v>0</v>
      </c>
    </row>
    <row r="742" spans="2:65" s="1" customFormat="1" ht="69.75" customHeight="1">
      <c r="B742" s="134"/>
      <c r="C742" s="135" t="s">
        <v>998</v>
      </c>
      <c r="D742" s="135" t="s">
        <v>155</v>
      </c>
      <c r="E742" s="136" t="s">
        <v>999</v>
      </c>
      <c r="F742" s="654" t="s">
        <v>1000</v>
      </c>
      <c r="G742" s="654"/>
      <c r="H742" s="654"/>
      <c r="I742" s="654"/>
      <c r="J742" s="137" t="s">
        <v>204</v>
      </c>
      <c r="K742" s="138">
        <v>33</v>
      </c>
      <c r="L742" s="203"/>
      <c r="M742" s="655"/>
      <c r="N742" s="655"/>
      <c r="O742" s="655"/>
      <c r="P742" s="655">
        <f>ROUND(V742*K742,2)</f>
        <v>0</v>
      </c>
      <c r="Q742" s="655"/>
      <c r="R742" s="139"/>
      <c r="T742" s="140" t="s">
        <v>5</v>
      </c>
      <c r="U742" s="42" t="s">
        <v>42</v>
      </c>
      <c r="V742" s="210">
        <f>L742+M742</f>
        <v>0</v>
      </c>
      <c r="W742" s="210">
        <f>ROUND(L742*K742,2)</f>
        <v>0</v>
      </c>
      <c r="X742" s="210">
        <f>ROUND(M742*K742,2)</f>
        <v>0</v>
      </c>
      <c r="Y742" s="141">
        <v>0.11799999999999999</v>
      </c>
      <c r="Z742" s="141">
        <f>Y742*K742</f>
        <v>3.8939999999999997</v>
      </c>
      <c r="AA742" s="141">
        <v>0</v>
      </c>
      <c r="AB742" s="141">
        <f>AA742*K742</f>
        <v>0</v>
      </c>
      <c r="AC742" s="141">
        <v>0</v>
      </c>
      <c r="AD742" s="142">
        <f>AC742*K742</f>
        <v>0</v>
      </c>
      <c r="AR742" s="20" t="s">
        <v>370</v>
      </c>
      <c r="AT742" s="20" t="s">
        <v>155</v>
      </c>
      <c r="AU742" s="20" t="s">
        <v>95</v>
      </c>
      <c r="AY742" s="20" t="s">
        <v>153</v>
      </c>
      <c r="BE742" s="143">
        <f>IF(U742="základní",P742,0)</f>
        <v>0</v>
      </c>
      <c r="BF742" s="143">
        <f>IF(U742="snížená",P742,0)</f>
        <v>0</v>
      </c>
      <c r="BG742" s="143">
        <f>IF(U742="zákl. přenesená",P742,0)</f>
        <v>0</v>
      </c>
      <c r="BH742" s="143">
        <f>IF(U742="sníž. přenesená",P742,0)</f>
        <v>0</v>
      </c>
      <c r="BI742" s="143">
        <f>IF(U742="nulová",P742,0)</f>
        <v>0</v>
      </c>
      <c r="BJ742" s="20" t="s">
        <v>84</v>
      </c>
      <c r="BK742" s="143">
        <f>ROUND(V742*K742,2)</f>
        <v>0</v>
      </c>
      <c r="BL742" s="20" t="s">
        <v>370</v>
      </c>
      <c r="BM742" s="20" t="s">
        <v>1001</v>
      </c>
    </row>
    <row r="743" spans="2:65" s="10" customFormat="1" ht="22.5" customHeight="1">
      <c r="B743" s="144"/>
      <c r="C743" s="201"/>
      <c r="D743" s="201"/>
      <c r="E743" s="145" t="s">
        <v>5</v>
      </c>
      <c r="F743" s="662" t="s">
        <v>1002</v>
      </c>
      <c r="G743" s="663"/>
      <c r="H743" s="663"/>
      <c r="I743" s="663"/>
      <c r="J743" s="201"/>
      <c r="K743" s="146">
        <v>33</v>
      </c>
      <c r="L743" s="201"/>
      <c r="M743" s="201"/>
      <c r="N743" s="201"/>
      <c r="O743" s="201"/>
      <c r="P743" s="201"/>
      <c r="Q743" s="201"/>
      <c r="R743" s="147"/>
      <c r="T743" s="148"/>
      <c r="U743" s="201"/>
      <c r="V743" s="201"/>
      <c r="W743" s="201"/>
      <c r="X743" s="201"/>
      <c r="Y743" s="201"/>
      <c r="Z743" s="201"/>
      <c r="AA743" s="201"/>
      <c r="AB743" s="201"/>
      <c r="AC743" s="201"/>
      <c r="AD743" s="149"/>
      <c r="AT743" s="150" t="s">
        <v>162</v>
      </c>
      <c r="AU743" s="150" t="s">
        <v>95</v>
      </c>
      <c r="AV743" s="10" t="s">
        <v>95</v>
      </c>
      <c r="AW743" s="10" t="s">
        <v>7</v>
      </c>
      <c r="AX743" s="10" t="s">
        <v>79</v>
      </c>
      <c r="AY743" s="150" t="s">
        <v>153</v>
      </c>
    </row>
    <row r="744" spans="2:65" s="11" customFormat="1" ht="22.5" customHeight="1">
      <c r="B744" s="151"/>
      <c r="C744" s="202"/>
      <c r="D744" s="202"/>
      <c r="E744" s="191" t="s">
        <v>5</v>
      </c>
      <c r="F744" s="660" t="s">
        <v>163</v>
      </c>
      <c r="G744" s="661"/>
      <c r="H744" s="661"/>
      <c r="I744" s="661"/>
      <c r="J744" s="202"/>
      <c r="K744" s="152">
        <v>33</v>
      </c>
      <c r="L744" s="202"/>
      <c r="M744" s="202"/>
      <c r="N744" s="202"/>
      <c r="O744" s="202"/>
      <c r="P744" s="202"/>
      <c r="Q744" s="202"/>
      <c r="R744" s="153"/>
      <c r="T744" s="154"/>
      <c r="U744" s="202"/>
      <c r="V744" s="202"/>
      <c r="W744" s="202"/>
      <c r="X744" s="202"/>
      <c r="Y744" s="202"/>
      <c r="Z744" s="202"/>
      <c r="AA744" s="202"/>
      <c r="AB744" s="202"/>
      <c r="AC744" s="202"/>
      <c r="AD744" s="155"/>
      <c r="AT744" s="156" t="s">
        <v>162</v>
      </c>
      <c r="AU744" s="156" t="s">
        <v>95</v>
      </c>
      <c r="AV744" s="11" t="s">
        <v>159</v>
      </c>
      <c r="AW744" s="11" t="s">
        <v>7</v>
      </c>
      <c r="AX744" s="11" t="s">
        <v>84</v>
      </c>
      <c r="AY744" s="156" t="s">
        <v>153</v>
      </c>
    </row>
    <row r="745" spans="2:65" s="1" customFormat="1" ht="82.5" customHeight="1">
      <c r="B745" s="134"/>
      <c r="C745" s="135" t="s">
        <v>1003</v>
      </c>
      <c r="D745" s="135" t="s">
        <v>155</v>
      </c>
      <c r="E745" s="136" t="s">
        <v>1004</v>
      </c>
      <c r="F745" s="654" t="s">
        <v>1005</v>
      </c>
      <c r="G745" s="654"/>
      <c r="H745" s="654"/>
      <c r="I745" s="654"/>
      <c r="J745" s="137" t="s">
        <v>554</v>
      </c>
      <c r="K745" s="138">
        <v>1</v>
      </c>
      <c r="L745" s="203"/>
      <c r="M745" s="655"/>
      <c r="N745" s="655"/>
      <c r="O745" s="655"/>
      <c r="P745" s="655">
        <f>ROUND(V745*K745,2)</f>
        <v>0</v>
      </c>
      <c r="Q745" s="655"/>
      <c r="R745" s="139"/>
      <c r="T745" s="140" t="s">
        <v>5</v>
      </c>
      <c r="U745" s="42" t="s">
        <v>42</v>
      </c>
      <c r="V745" s="210">
        <f>L745+M745</f>
        <v>0</v>
      </c>
      <c r="W745" s="210">
        <f>ROUND(L745*K745,2)</f>
        <v>0</v>
      </c>
      <c r="X745" s="210">
        <f>ROUND(M745*K745,2)</f>
        <v>0</v>
      </c>
      <c r="Y745" s="141">
        <v>0</v>
      </c>
      <c r="Z745" s="141">
        <f>Y745*K745</f>
        <v>0</v>
      </c>
      <c r="AA745" s="141">
        <v>0</v>
      </c>
      <c r="AB745" s="141">
        <f>AA745*K745</f>
        <v>0</v>
      </c>
      <c r="AC745" s="141">
        <v>0</v>
      </c>
      <c r="AD745" s="142">
        <f>AC745*K745</f>
        <v>0</v>
      </c>
      <c r="AR745" s="20" t="s">
        <v>370</v>
      </c>
      <c r="AT745" s="20" t="s">
        <v>155</v>
      </c>
      <c r="AU745" s="20" t="s">
        <v>95</v>
      </c>
      <c r="AY745" s="20" t="s">
        <v>153</v>
      </c>
      <c r="BE745" s="143">
        <f>IF(U745="základní",P745,0)</f>
        <v>0</v>
      </c>
      <c r="BF745" s="143">
        <f>IF(U745="snížená",P745,0)</f>
        <v>0</v>
      </c>
      <c r="BG745" s="143">
        <f>IF(U745="zákl. přenesená",P745,0)</f>
        <v>0</v>
      </c>
      <c r="BH745" s="143">
        <f>IF(U745="sníž. přenesená",P745,0)</f>
        <v>0</v>
      </c>
      <c r="BI745" s="143">
        <f>IF(U745="nulová",P745,0)</f>
        <v>0</v>
      </c>
      <c r="BJ745" s="20" t="s">
        <v>84</v>
      </c>
      <c r="BK745" s="143">
        <f>ROUND(V745*K745,2)</f>
        <v>0</v>
      </c>
      <c r="BL745" s="20" t="s">
        <v>370</v>
      </c>
      <c r="BM745" s="20" t="s">
        <v>1006</v>
      </c>
    </row>
    <row r="746" spans="2:65" s="1" customFormat="1" ht="82.5" customHeight="1">
      <c r="B746" s="134"/>
      <c r="C746" s="135" t="s">
        <v>1007</v>
      </c>
      <c r="D746" s="135" t="s">
        <v>155</v>
      </c>
      <c r="E746" s="136" t="s">
        <v>1008</v>
      </c>
      <c r="F746" s="654" t="s">
        <v>1009</v>
      </c>
      <c r="G746" s="654"/>
      <c r="H746" s="654"/>
      <c r="I746" s="654"/>
      <c r="J746" s="137" t="s">
        <v>554</v>
      </c>
      <c r="K746" s="138">
        <v>1</v>
      </c>
      <c r="L746" s="203"/>
      <c r="M746" s="655"/>
      <c r="N746" s="655"/>
      <c r="O746" s="655"/>
      <c r="P746" s="655">
        <f>ROUND(V746*K746,2)</f>
        <v>0</v>
      </c>
      <c r="Q746" s="655"/>
      <c r="R746" s="139"/>
      <c r="T746" s="140" t="s">
        <v>5</v>
      </c>
      <c r="U746" s="42" t="s">
        <v>42</v>
      </c>
      <c r="V746" s="210">
        <f>L746+M746</f>
        <v>0</v>
      </c>
      <c r="W746" s="210">
        <f>ROUND(L746*K746,2)</f>
        <v>0</v>
      </c>
      <c r="X746" s="210">
        <f>ROUND(M746*K746,2)</f>
        <v>0</v>
      </c>
      <c r="Y746" s="141">
        <v>0</v>
      </c>
      <c r="Z746" s="141">
        <f>Y746*K746</f>
        <v>0</v>
      </c>
      <c r="AA746" s="141">
        <v>0</v>
      </c>
      <c r="AB746" s="141">
        <f>AA746*K746</f>
        <v>0</v>
      </c>
      <c r="AC746" s="141">
        <v>0</v>
      </c>
      <c r="AD746" s="142">
        <f>AC746*K746</f>
        <v>0</v>
      </c>
      <c r="AR746" s="20" t="s">
        <v>370</v>
      </c>
      <c r="AT746" s="20" t="s">
        <v>155</v>
      </c>
      <c r="AU746" s="20" t="s">
        <v>95</v>
      </c>
      <c r="AY746" s="20" t="s">
        <v>153</v>
      </c>
      <c r="BE746" s="143">
        <f>IF(U746="základní",P746,0)</f>
        <v>0</v>
      </c>
      <c r="BF746" s="143">
        <f>IF(U746="snížená",P746,0)</f>
        <v>0</v>
      </c>
      <c r="BG746" s="143">
        <f>IF(U746="zákl. přenesená",P746,0)</f>
        <v>0</v>
      </c>
      <c r="BH746" s="143">
        <f>IF(U746="sníž. přenesená",P746,0)</f>
        <v>0</v>
      </c>
      <c r="BI746" s="143">
        <f>IF(U746="nulová",P746,0)</f>
        <v>0</v>
      </c>
      <c r="BJ746" s="20" t="s">
        <v>84</v>
      </c>
      <c r="BK746" s="143">
        <f>ROUND(V746*K746,2)</f>
        <v>0</v>
      </c>
      <c r="BL746" s="20" t="s">
        <v>370</v>
      </c>
      <c r="BM746" s="20" t="s">
        <v>1010</v>
      </c>
    </row>
    <row r="747" spans="2:65" s="1" customFormat="1" ht="82.5" customHeight="1">
      <c r="B747" s="134"/>
      <c r="C747" s="135" t="s">
        <v>1011</v>
      </c>
      <c r="D747" s="135" t="s">
        <v>155</v>
      </c>
      <c r="E747" s="136" t="s">
        <v>1012</v>
      </c>
      <c r="F747" s="654" t="s">
        <v>1013</v>
      </c>
      <c r="G747" s="654"/>
      <c r="H747" s="654"/>
      <c r="I747" s="654"/>
      <c r="J747" s="137" t="s">
        <v>554</v>
      </c>
      <c r="K747" s="138">
        <v>1</v>
      </c>
      <c r="L747" s="203"/>
      <c r="M747" s="655"/>
      <c r="N747" s="655"/>
      <c r="O747" s="655"/>
      <c r="P747" s="655">
        <f>ROUND(V747*K747,2)</f>
        <v>0</v>
      </c>
      <c r="Q747" s="655"/>
      <c r="R747" s="139"/>
      <c r="T747" s="140" t="s">
        <v>5</v>
      </c>
      <c r="U747" s="42" t="s">
        <v>42</v>
      </c>
      <c r="V747" s="210">
        <f>L747+M747</f>
        <v>0</v>
      </c>
      <c r="W747" s="210">
        <f>ROUND(L747*K747,2)</f>
        <v>0</v>
      </c>
      <c r="X747" s="210">
        <f>ROUND(M747*K747,2)</f>
        <v>0</v>
      </c>
      <c r="Y747" s="141">
        <v>0</v>
      </c>
      <c r="Z747" s="141">
        <f>Y747*K747</f>
        <v>0</v>
      </c>
      <c r="AA747" s="141">
        <v>0</v>
      </c>
      <c r="AB747" s="141">
        <f>AA747*K747</f>
        <v>0</v>
      </c>
      <c r="AC747" s="141">
        <v>0</v>
      </c>
      <c r="AD747" s="142">
        <f>AC747*K747</f>
        <v>0</v>
      </c>
      <c r="AR747" s="20" t="s">
        <v>370</v>
      </c>
      <c r="AT747" s="20" t="s">
        <v>155</v>
      </c>
      <c r="AU747" s="20" t="s">
        <v>95</v>
      </c>
      <c r="AY747" s="20" t="s">
        <v>153</v>
      </c>
      <c r="BE747" s="143">
        <f>IF(U747="základní",P747,0)</f>
        <v>0</v>
      </c>
      <c r="BF747" s="143">
        <f>IF(U747="snížená",P747,0)</f>
        <v>0</v>
      </c>
      <c r="BG747" s="143">
        <f>IF(U747="zákl. přenesená",P747,0)</f>
        <v>0</v>
      </c>
      <c r="BH747" s="143">
        <f>IF(U747="sníž. přenesená",P747,0)</f>
        <v>0</v>
      </c>
      <c r="BI747" s="143">
        <f>IF(U747="nulová",P747,0)</f>
        <v>0</v>
      </c>
      <c r="BJ747" s="20" t="s">
        <v>84</v>
      </c>
      <c r="BK747" s="143">
        <f>ROUND(V747*K747,2)</f>
        <v>0</v>
      </c>
      <c r="BL747" s="20" t="s">
        <v>370</v>
      </c>
      <c r="BM747" s="20" t="s">
        <v>1014</v>
      </c>
    </row>
    <row r="748" spans="2:65" s="1" customFormat="1" ht="82.5" customHeight="1">
      <c r="B748" s="134"/>
      <c r="C748" s="135" t="s">
        <v>1015</v>
      </c>
      <c r="D748" s="135" t="s">
        <v>155</v>
      </c>
      <c r="E748" s="136" t="s">
        <v>1016</v>
      </c>
      <c r="F748" s="654" t="s">
        <v>1017</v>
      </c>
      <c r="G748" s="654"/>
      <c r="H748" s="654"/>
      <c r="I748" s="654"/>
      <c r="J748" s="137" t="s">
        <v>1018</v>
      </c>
      <c r="K748" s="138">
        <v>48.7</v>
      </c>
      <c r="L748" s="203"/>
      <c r="M748" s="655"/>
      <c r="N748" s="655"/>
      <c r="O748" s="655"/>
      <c r="P748" s="655">
        <f>ROUND(V748*K748,2)</f>
        <v>0</v>
      </c>
      <c r="Q748" s="655"/>
      <c r="R748" s="139"/>
      <c r="T748" s="140" t="s">
        <v>5</v>
      </c>
      <c r="U748" s="42" t="s">
        <v>42</v>
      </c>
      <c r="V748" s="210">
        <f>L748+M748</f>
        <v>0</v>
      </c>
      <c r="W748" s="210">
        <f>ROUND(L748*K748,2)</f>
        <v>0</v>
      </c>
      <c r="X748" s="210">
        <f>ROUND(M748*K748,2)</f>
        <v>0</v>
      </c>
      <c r="Y748" s="141">
        <v>0</v>
      </c>
      <c r="Z748" s="141">
        <f>Y748*K748</f>
        <v>0</v>
      </c>
      <c r="AA748" s="141">
        <v>0</v>
      </c>
      <c r="AB748" s="141">
        <f>AA748*K748</f>
        <v>0</v>
      </c>
      <c r="AC748" s="141">
        <v>0</v>
      </c>
      <c r="AD748" s="142">
        <f>AC748*K748</f>
        <v>0</v>
      </c>
      <c r="AR748" s="20" t="s">
        <v>370</v>
      </c>
      <c r="AT748" s="20" t="s">
        <v>155</v>
      </c>
      <c r="AU748" s="20" t="s">
        <v>95</v>
      </c>
      <c r="AY748" s="20" t="s">
        <v>153</v>
      </c>
      <c r="BE748" s="143">
        <f>IF(U748="základní",P748,0)</f>
        <v>0</v>
      </c>
      <c r="BF748" s="143">
        <f>IF(U748="snížená",P748,0)</f>
        <v>0</v>
      </c>
      <c r="BG748" s="143">
        <f>IF(U748="zákl. přenesená",P748,0)</f>
        <v>0</v>
      </c>
      <c r="BH748" s="143">
        <f>IF(U748="sníž. přenesená",P748,0)</f>
        <v>0</v>
      </c>
      <c r="BI748" s="143">
        <f>IF(U748="nulová",P748,0)</f>
        <v>0</v>
      </c>
      <c r="BJ748" s="20" t="s">
        <v>84</v>
      </c>
      <c r="BK748" s="143">
        <f>ROUND(V748*K748,2)</f>
        <v>0</v>
      </c>
      <c r="BL748" s="20" t="s">
        <v>370</v>
      </c>
      <c r="BM748" s="20" t="s">
        <v>1019</v>
      </c>
    </row>
    <row r="749" spans="2:65" s="10" customFormat="1" ht="22.5" customHeight="1">
      <c r="B749" s="144"/>
      <c r="C749" s="201"/>
      <c r="D749" s="201"/>
      <c r="E749" s="145" t="s">
        <v>5</v>
      </c>
      <c r="F749" s="662" t="s">
        <v>1020</v>
      </c>
      <c r="G749" s="663"/>
      <c r="H749" s="663"/>
      <c r="I749" s="663"/>
      <c r="J749" s="201"/>
      <c r="K749" s="146">
        <v>48.7</v>
      </c>
      <c r="L749" s="201"/>
      <c r="M749" s="201"/>
      <c r="N749" s="201"/>
      <c r="O749" s="201"/>
      <c r="P749" s="201"/>
      <c r="Q749" s="201"/>
      <c r="R749" s="147"/>
      <c r="T749" s="148"/>
      <c r="U749" s="201"/>
      <c r="V749" s="201"/>
      <c r="W749" s="201"/>
      <c r="X749" s="201"/>
      <c r="Y749" s="201"/>
      <c r="Z749" s="201"/>
      <c r="AA749" s="201"/>
      <c r="AB749" s="201"/>
      <c r="AC749" s="201"/>
      <c r="AD749" s="149"/>
      <c r="AT749" s="150" t="s">
        <v>162</v>
      </c>
      <c r="AU749" s="150" t="s">
        <v>95</v>
      </c>
      <c r="AV749" s="10" t="s">
        <v>95</v>
      </c>
      <c r="AW749" s="10" t="s">
        <v>7</v>
      </c>
      <c r="AX749" s="10" t="s">
        <v>79</v>
      </c>
      <c r="AY749" s="150" t="s">
        <v>153</v>
      </c>
    </row>
    <row r="750" spans="2:65" s="11" customFormat="1" ht="22.5" customHeight="1">
      <c r="B750" s="151"/>
      <c r="C750" s="202"/>
      <c r="D750" s="202"/>
      <c r="E750" s="191" t="s">
        <v>5</v>
      </c>
      <c r="F750" s="660" t="s">
        <v>163</v>
      </c>
      <c r="G750" s="661"/>
      <c r="H750" s="661"/>
      <c r="I750" s="661"/>
      <c r="J750" s="202"/>
      <c r="K750" s="152">
        <v>48.7</v>
      </c>
      <c r="L750" s="202"/>
      <c r="M750" s="202"/>
      <c r="N750" s="202"/>
      <c r="O750" s="202"/>
      <c r="P750" s="202"/>
      <c r="Q750" s="202"/>
      <c r="R750" s="153"/>
      <c r="T750" s="154"/>
      <c r="U750" s="202"/>
      <c r="V750" s="202"/>
      <c r="W750" s="202"/>
      <c r="X750" s="202"/>
      <c r="Y750" s="202"/>
      <c r="Z750" s="202"/>
      <c r="AA750" s="202"/>
      <c r="AB750" s="202"/>
      <c r="AC750" s="202"/>
      <c r="AD750" s="155"/>
      <c r="AT750" s="156" t="s">
        <v>162</v>
      </c>
      <c r="AU750" s="156" t="s">
        <v>95</v>
      </c>
      <c r="AV750" s="11" t="s">
        <v>159</v>
      </c>
      <c r="AW750" s="11" t="s">
        <v>7</v>
      </c>
      <c r="AX750" s="11" t="s">
        <v>84</v>
      </c>
      <c r="AY750" s="156" t="s">
        <v>153</v>
      </c>
    </row>
    <row r="751" spans="2:65" s="1" customFormat="1" ht="82.5" customHeight="1">
      <c r="B751" s="134"/>
      <c r="C751" s="135" t="s">
        <v>1021</v>
      </c>
      <c r="D751" s="135" t="s">
        <v>155</v>
      </c>
      <c r="E751" s="136" t="s">
        <v>1022</v>
      </c>
      <c r="F751" s="654" t="s">
        <v>1023</v>
      </c>
      <c r="G751" s="654"/>
      <c r="H751" s="654"/>
      <c r="I751" s="654"/>
      <c r="J751" s="137" t="s">
        <v>1018</v>
      </c>
      <c r="K751" s="138">
        <v>48.7</v>
      </c>
      <c r="L751" s="203"/>
      <c r="M751" s="655"/>
      <c r="N751" s="655"/>
      <c r="O751" s="655"/>
      <c r="P751" s="655">
        <f>ROUND(V751*K751,2)</f>
        <v>0</v>
      </c>
      <c r="Q751" s="655"/>
      <c r="R751" s="139"/>
      <c r="T751" s="140" t="s">
        <v>5</v>
      </c>
      <c r="U751" s="42" t="s">
        <v>42</v>
      </c>
      <c r="V751" s="210">
        <f>L751+M751</f>
        <v>0</v>
      </c>
      <c r="W751" s="210">
        <f>ROUND(L751*K751,2)</f>
        <v>0</v>
      </c>
      <c r="X751" s="210">
        <f>ROUND(M751*K751,2)</f>
        <v>0</v>
      </c>
      <c r="Y751" s="141">
        <v>0</v>
      </c>
      <c r="Z751" s="141">
        <f>Y751*K751</f>
        <v>0</v>
      </c>
      <c r="AA751" s="141">
        <v>0</v>
      </c>
      <c r="AB751" s="141">
        <f>AA751*K751</f>
        <v>0</v>
      </c>
      <c r="AC751" s="141">
        <v>0</v>
      </c>
      <c r="AD751" s="142">
        <f>AC751*K751</f>
        <v>0</v>
      </c>
      <c r="AR751" s="20" t="s">
        <v>370</v>
      </c>
      <c r="AT751" s="20" t="s">
        <v>155</v>
      </c>
      <c r="AU751" s="20" t="s">
        <v>95</v>
      </c>
      <c r="AY751" s="20" t="s">
        <v>153</v>
      </c>
      <c r="BE751" s="143">
        <f>IF(U751="základní",P751,0)</f>
        <v>0</v>
      </c>
      <c r="BF751" s="143">
        <f>IF(U751="snížená",P751,0)</f>
        <v>0</v>
      </c>
      <c r="BG751" s="143">
        <f>IF(U751="zákl. přenesená",P751,0)</f>
        <v>0</v>
      </c>
      <c r="BH751" s="143">
        <f>IF(U751="sníž. přenesená",P751,0)</f>
        <v>0</v>
      </c>
      <c r="BI751" s="143">
        <f>IF(U751="nulová",P751,0)</f>
        <v>0</v>
      </c>
      <c r="BJ751" s="20" t="s">
        <v>84</v>
      </c>
      <c r="BK751" s="143">
        <f>ROUND(V751*K751,2)</f>
        <v>0</v>
      </c>
      <c r="BL751" s="20" t="s">
        <v>370</v>
      </c>
      <c r="BM751" s="20" t="s">
        <v>1024</v>
      </c>
    </row>
    <row r="752" spans="2:65" s="12" customFormat="1" ht="22.5" customHeight="1">
      <c r="B752" s="157"/>
      <c r="C752" s="204"/>
      <c r="D752" s="204"/>
      <c r="E752" s="158" t="s">
        <v>5</v>
      </c>
      <c r="F752" s="656" t="s">
        <v>1025</v>
      </c>
      <c r="G752" s="657"/>
      <c r="H752" s="657"/>
      <c r="I752" s="657"/>
      <c r="J752" s="204"/>
      <c r="K752" s="158" t="s">
        <v>5</v>
      </c>
      <c r="L752" s="204"/>
      <c r="M752" s="204"/>
      <c r="N752" s="204"/>
      <c r="O752" s="204"/>
      <c r="P752" s="204"/>
      <c r="Q752" s="204"/>
      <c r="R752" s="159"/>
      <c r="T752" s="160"/>
      <c r="U752" s="204"/>
      <c r="V752" s="204"/>
      <c r="W752" s="204"/>
      <c r="X752" s="204"/>
      <c r="Y752" s="204"/>
      <c r="Z752" s="204"/>
      <c r="AA752" s="204"/>
      <c r="AB752" s="204"/>
      <c r="AC752" s="204"/>
      <c r="AD752" s="161"/>
      <c r="AT752" s="162" t="s">
        <v>162</v>
      </c>
      <c r="AU752" s="162" t="s">
        <v>95</v>
      </c>
      <c r="AV752" s="12" t="s">
        <v>84</v>
      </c>
      <c r="AW752" s="12" t="s">
        <v>7</v>
      </c>
      <c r="AX752" s="12" t="s">
        <v>79</v>
      </c>
      <c r="AY752" s="162" t="s">
        <v>153</v>
      </c>
    </row>
    <row r="753" spans="1:65" s="10" customFormat="1" ht="22.5" customHeight="1">
      <c r="B753" s="144"/>
      <c r="C753" s="201"/>
      <c r="D753" s="201"/>
      <c r="E753" s="145" t="s">
        <v>5</v>
      </c>
      <c r="F753" s="658" t="s">
        <v>1020</v>
      </c>
      <c r="G753" s="659"/>
      <c r="H753" s="659"/>
      <c r="I753" s="659"/>
      <c r="J753" s="201"/>
      <c r="K753" s="146">
        <v>48.7</v>
      </c>
      <c r="L753" s="201"/>
      <c r="M753" s="201"/>
      <c r="N753" s="201"/>
      <c r="O753" s="201"/>
      <c r="P753" s="201"/>
      <c r="Q753" s="201"/>
      <c r="R753" s="147"/>
      <c r="T753" s="148"/>
      <c r="U753" s="201"/>
      <c r="V753" s="201"/>
      <c r="W753" s="201"/>
      <c r="X753" s="201"/>
      <c r="Y753" s="201"/>
      <c r="Z753" s="201"/>
      <c r="AA753" s="201"/>
      <c r="AB753" s="201"/>
      <c r="AC753" s="201"/>
      <c r="AD753" s="149"/>
      <c r="AT753" s="150" t="s">
        <v>162</v>
      </c>
      <c r="AU753" s="150" t="s">
        <v>95</v>
      </c>
      <c r="AV753" s="10" t="s">
        <v>95</v>
      </c>
      <c r="AW753" s="10" t="s">
        <v>7</v>
      </c>
      <c r="AX753" s="10" t="s">
        <v>79</v>
      </c>
      <c r="AY753" s="150" t="s">
        <v>153</v>
      </c>
    </row>
    <row r="754" spans="1:65" s="11" customFormat="1" ht="22.5" customHeight="1">
      <c r="B754" s="151"/>
      <c r="C754" s="202"/>
      <c r="D754" s="202"/>
      <c r="E754" s="191" t="s">
        <v>5</v>
      </c>
      <c r="F754" s="660" t="s">
        <v>163</v>
      </c>
      <c r="G754" s="661"/>
      <c r="H754" s="661"/>
      <c r="I754" s="661"/>
      <c r="J754" s="202"/>
      <c r="K754" s="152">
        <v>48.7</v>
      </c>
      <c r="L754" s="202"/>
      <c r="M754" s="202"/>
      <c r="N754" s="202"/>
      <c r="O754" s="202"/>
      <c r="P754" s="202"/>
      <c r="Q754" s="202"/>
      <c r="R754" s="153"/>
      <c r="T754" s="154"/>
      <c r="U754" s="202"/>
      <c r="V754" s="202"/>
      <c r="W754" s="202"/>
      <c r="X754" s="202"/>
      <c r="Y754" s="202"/>
      <c r="Z754" s="202"/>
      <c r="AA754" s="202"/>
      <c r="AB754" s="202"/>
      <c r="AC754" s="202"/>
      <c r="AD754" s="155"/>
      <c r="AT754" s="156" t="s">
        <v>162</v>
      </c>
      <c r="AU754" s="156" t="s">
        <v>95</v>
      </c>
      <c r="AV754" s="11" t="s">
        <v>159</v>
      </c>
      <c r="AW754" s="11" t="s">
        <v>7</v>
      </c>
      <c r="AX754" s="11" t="s">
        <v>84</v>
      </c>
      <c r="AY754" s="156" t="s">
        <v>153</v>
      </c>
    </row>
    <row r="755" spans="1:65" s="1" customFormat="1" ht="57" customHeight="1">
      <c r="B755" s="134"/>
      <c r="C755" s="135" t="s">
        <v>1026</v>
      </c>
      <c r="D755" s="135" t="s">
        <v>155</v>
      </c>
      <c r="E755" s="136" t="s">
        <v>1027</v>
      </c>
      <c r="F755" s="654" t="s">
        <v>1028</v>
      </c>
      <c r="G755" s="654"/>
      <c r="H755" s="654"/>
      <c r="I755" s="654"/>
      <c r="J755" s="137" t="s">
        <v>554</v>
      </c>
      <c r="K755" s="138">
        <v>1</v>
      </c>
      <c r="L755" s="203"/>
      <c r="M755" s="655"/>
      <c r="N755" s="655"/>
      <c r="O755" s="655"/>
      <c r="P755" s="655">
        <f>ROUND(V755*K755,2)</f>
        <v>0</v>
      </c>
      <c r="Q755" s="655"/>
      <c r="R755" s="139"/>
      <c r="T755" s="140" t="s">
        <v>5</v>
      </c>
      <c r="U755" s="42" t="s">
        <v>42</v>
      </c>
      <c r="V755" s="210">
        <f>L755+M755</f>
        <v>0</v>
      </c>
      <c r="W755" s="210">
        <f>ROUND(L755*K755,2)</f>
        <v>0</v>
      </c>
      <c r="X755" s="210">
        <f>ROUND(M755*K755,2)</f>
        <v>0</v>
      </c>
      <c r="Y755" s="141">
        <v>0</v>
      </c>
      <c r="Z755" s="141">
        <f>Y755*K755</f>
        <v>0</v>
      </c>
      <c r="AA755" s="141">
        <v>0</v>
      </c>
      <c r="AB755" s="141">
        <f>AA755*K755</f>
        <v>0</v>
      </c>
      <c r="AC755" s="141">
        <v>0</v>
      </c>
      <c r="AD755" s="142">
        <f>AC755*K755</f>
        <v>0</v>
      </c>
      <c r="AR755" s="20" t="s">
        <v>370</v>
      </c>
      <c r="AT755" s="20" t="s">
        <v>155</v>
      </c>
      <c r="AU755" s="20" t="s">
        <v>95</v>
      </c>
      <c r="AY755" s="20" t="s">
        <v>153</v>
      </c>
      <c r="BE755" s="143">
        <f>IF(U755="základní",P755,0)</f>
        <v>0</v>
      </c>
      <c r="BF755" s="143">
        <f>IF(U755="snížená",P755,0)</f>
        <v>0</v>
      </c>
      <c r="BG755" s="143">
        <f>IF(U755="zákl. přenesená",P755,0)</f>
        <v>0</v>
      </c>
      <c r="BH755" s="143">
        <f>IF(U755="sníž. přenesená",P755,0)</f>
        <v>0</v>
      </c>
      <c r="BI755" s="143">
        <f>IF(U755="nulová",P755,0)</f>
        <v>0</v>
      </c>
      <c r="BJ755" s="20" t="s">
        <v>84</v>
      </c>
      <c r="BK755" s="143">
        <f>ROUND(V755*K755,2)</f>
        <v>0</v>
      </c>
      <c r="BL755" s="20" t="s">
        <v>370</v>
      </c>
      <c r="BM755" s="20" t="s">
        <v>1029</v>
      </c>
    </row>
    <row r="756" spans="1:65" s="1" customFormat="1" ht="31.5" customHeight="1">
      <c r="B756" s="134"/>
      <c r="C756" s="135" t="s">
        <v>1030</v>
      </c>
      <c r="D756" s="135" t="s">
        <v>155</v>
      </c>
      <c r="E756" s="136" t="s">
        <v>1031</v>
      </c>
      <c r="F756" s="654" t="s">
        <v>1032</v>
      </c>
      <c r="G756" s="654"/>
      <c r="H756" s="654"/>
      <c r="I756" s="654"/>
      <c r="J756" s="137" t="s">
        <v>737</v>
      </c>
      <c r="K756" s="138">
        <v>1585.15</v>
      </c>
      <c r="L756" s="203"/>
      <c r="M756" s="655"/>
      <c r="N756" s="655"/>
      <c r="O756" s="655"/>
      <c r="P756" s="655">
        <f>ROUND(V756*K756,2)</f>
        <v>0</v>
      </c>
      <c r="Q756" s="655"/>
      <c r="R756" s="139"/>
      <c r="T756" s="140" t="s">
        <v>5</v>
      </c>
      <c r="U756" s="42" t="s">
        <v>42</v>
      </c>
      <c r="V756" s="210">
        <f>L756+M756</f>
        <v>0</v>
      </c>
      <c r="W756" s="210">
        <f>ROUND(L756*K756,2)</f>
        <v>0</v>
      </c>
      <c r="X756" s="210">
        <f>ROUND(M756*K756,2)</f>
        <v>0</v>
      </c>
      <c r="Y756" s="141">
        <v>0</v>
      </c>
      <c r="Z756" s="141">
        <f>Y756*K756</f>
        <v>0</v>
      </c>
      <c r="AA756" s="141">
        <v>0</v>
      </c>
      <c r="AB756" s="141">
        <f>AA756*K756</f>
        <v>0</v>
      </c>
      <c r="AC756" s="141">
        <v>0</v>
      </c>
      <c r="AD756" s="142">
        <f>AC756*K756</f>
        <v>0</v>
      </c>
      <c r="AR756" s="20" t="s">
        <v>370</v>
      </c>
      <c r="AT756" s="20" t="s">
        <v>155</v>
      </c>
      <c r="AU756" s="20" t="s">
        <v>95</v>
      </c>
      <c r="AY756" s="20" t="s">
        <v>153</v>
      </c>
      <c r="BE756" s="143">
        <f>IF(U756="základní",P756,0)</f>
        <v>0</v>
      </c>
      <c r="BF756" s="143">
        <f>IF(U756="snížená",P756,0)</f>
        <v>0</v>
      </c>
      <c r="BG756" s="143">
        <f>IF(U756="zákl. přenesená",P756,0)</f>
        <v>0</v>
      </c>
      <c r="BH756" s="143">
        <f>IF(U756="sníž. přenesená",P756,0)</f>
        <v>0</v>
      </c>
      <c r="BI756" s="143">
        <f>IF(U756="nulová",P756,0)</f>
        <v>0</v>
      </c>
      <c r="BJ756" s="20" t="s">
        <v>84</v>
      </c>
      <c r="BK756" s="143">
        <f>ROUND(V756*K756,2)</f>
        <v>0</v>
      </c>
      <c r="BL756" s="20" t="s">
        <v>370</v>
      </c>
      <c r="BM756" s="20" t="s">
        <v>1033</v>
      </c>
    </row>
    <row r="757" spans="1:65" s="9" customFormat="1" ht="29.85" customHeight="1">
      <c r="B757" s="122"/>
      <c r="C757" s="123"/>
      <c r="D757" s="133" t="s">
        <v>125</v>
      </c>
      <c r="E757" s="133"/>
      <c r="F757" s="133"/>
      <c r="G757" s="133"/>
      <c r="H757" s="133"/>
      <c r="I757" s="133"/>
      <c r="J757" s="133"/>
      <c r="K757" s="133"/>
      <c r="L757" s="133"/>
      <c r="M757" s="649">
        <f>BK757</f>
        <v>0</v>
      </c>
      <c r="N757" s="650"/>
      <c r="O757" s="650"/>
      <c r="P757" s="650"/>
      <c r="Q757" s="650"/>
      <c r="R757" s="125"/>
      <c r="T757" s="126"/>
      <c r="U757" s="123"/>
      <c r="V757" s="123"/>
      <c r="W757" s="127">
        <f>SUM(W758:W802)</f>
        <v>0</v>
      </c>
      <c r="X757" s="127">
        <f>SUM(X758:X802)</f>
        <v>0</v>
      </c>
      <c r="Y757" s="123"/>
      <c r="Z757" s="128">
        <f>SUM(Z758:Z802)</f>
        <v>0</v>
      </c>
      <c r="AA757" s="123"/>
      <c r="AB757" s="128">
        <f>SUM(AB758:AB802)</f>
        <v>0</v>
      </c>
      <c r="AC757" s="123"/>
      <c r="AD757" s="129">
        <f>SUM(AD758:AD802)</f>
        <v>0</v>
      </c>
      <c r="AR757" s="130" t="s">
        <v>95</v>
      </c>
      <c r="AT757" s="131" t="s">
        <v>78</v>
      </c>
      <c r="AU757" s="131" t="s">
        <v>84</v>
      </c>
      <c r="AY757" s="130" t="s">
        <v>153</v>
      </c>
      <c r="BK757" s="132">
        <f>SUM(BK758:BK802)</f>
        <v>0</v>
      </c>
    </row>
    <row r="758" spans="1:65" s="1" customFormat="1" ht="82.5" customHeight="1">
      <c r="B758" s="134"/>
      <c r="C758" s="135" t="s">
        <v>1034</v>
      </c>
      <c r="D758" s="135" t="s">
        <v>155</v>
      </c>
      <c r="E758" s="136" t="s">
        <v>1035</v>
      </c>
      <c r="F758" s="654" t="s">
        <v>1036</v>
      </c>
      <c r="G758" s="654"/>
      <c r="H758" s="654"/>
      <c r="I758" s="654"/>
      <c r="J758" s="137" t="s">
        <v>554</v>
      </c>
      <c r="K758" s="138">
        <v>1</v>
      </c>
      <c r="L758" s="203"/>
      <c r="M758" s="655"/>
      <c r="N758" s="655"/>
      <c r="O758" s="655"/>
      <c r="P758" s="655">
        <f t="shared" ref="P758:P796" si="13">ROUND(V758*K758,2)</f>
        <v>0</v>
      </c>
      <c r="Q758" s="655"/>
      <c r="R758" s="139"/>
      <c r="T758" s="140" t="s">
        <v>5</v>
      </c>
      <c r="U758" s="42" t="s">
        <v>42</v>
      </c>
      <c r="V758" s="210">
        <f t="shared" ref="V758:V796" si="14">L758+M758</f>
        <v>0</v>
      </c>
      <c r="W758" s="210">
        <f t="shared" ref="W758:W796" si="15">ROUND(L758*K758,2)</f>
        <v>0</v>
      </c>
      <c r="X758" s="210">
        <f t="shared" ref="X758:X796" si="16">ROUND(M758*K758,2)</f>
        <v>0</v>
      </c>
      <c r="Y758" s="141">
        <v>0</v>
      </c>
      <c r="Z758" s="141">
        <f t="shared" ref="Z758:Z796" si="17">Y758*K758</f>
        <v>0</v>
      </c>
      <c r="AA758" s="141">
        <v>0</v>
      </c>
      <c r="AB758" s="141">
        <f t="shared" ref="AB758:AB796" si="18">AA758*K758</f>
        <v>0</v>
      </c>
      <c r="AC758" s="141">
        <v>0</v>
      </c>
      <c r="AD758" s="142">
        <f t="shared" ref="AD758:AD796" si="19">AC758*K758</f>
        <v>0</v>
      </c>
      <c r="AR758" s="20" t="s">
        <v>370</v>
      </c>
      <c r="AT758" s="20" t="s">
        <v>155</v>
      </c>
      <c r="AU758" s="20" t="s">
        <v>95</v>
      </c>
      <c r="AY758" s="20" t="s">
        <v>153</v>
      </c>
      <c r="BE758" s="143">
        <f t="shared" ref="BE758:BE796" si="20">IF(U758="základní",P758,0)</f>
        <v>0</v>
      </c>
      <c r="BF758" s="143">
        <f t="shared" ref="BF758:BF796" si="21">IF(U758="snížená",P758,0)</f>
        <v>0</v>
      </c>
      <c r="BG758" s="143">
        <f t="shared" ref="BG758:BG796" si="22">IF(U758="zákl. přenesená",P758,0)</f>
        <v>0</v>
      </c>
      <c r="BH758" s="143">
        <f t="shared" ref="BH758:BH796" si="23">IF(U758="sníž. přenesená",P758,0)</f>
        <v>0</v>
      </c>
      <c r="BI758" s="143">
        <f t="shared" ref="BI758:BI796" si="24">IF(U758="nulová",P758,0)</f>
        <v>0</v>
      </c>
      <c r="BJ758" s="20" t="s">
        <v>84</v>
      </c>
      <c r="BK758" s="143">
        <f t="shared" ref="BK758:BK796" si="25">ROUND(V758*K758,2)</f>
        <v>0</v>
      </c>
      <c r="BL758" s="20" t="s">
        <v>370</v>
      </c>
      <c r="BM758" s="20" t="s">
        <v>1037</v>
      </c>
    </row>
    <row r="759" spans="1:65" s="1" customFormat="1" ht="82.5" customHeight="1">
      <c r="B759" s="134"/>
      <c r="C759" s="135" t="s">
        <v>1038</v>
      </c>
      <c r="D759" s="135" t="s">
        <v>155</v>
      </c>
      <c r="E759" s="136" t="s">
        <v>1039</v>
      </c>
      <c r="F759" s="654" t="s">
        <v>1040</v>
      </c>
      <c r="G759" s="654"/>
      <c r="H759" s="654"/>
      <c r="I759" s="654"/>
      <c r="J759" s="137" t="s">
        <v>554</v>
      </c>
      <c r="K759" s="138">
        <v>1</v>
      </c>
      <c r="L759" s="203"/>
      <c r="M759" s="655"/>
      <c r="N759" s="655"/>
      <c r="O759" s="655"/>
      <c r="P759" s="655">
        <f t="shared" si="13"/>
        <v>0</v>
      </c>
      <c r="Q759" s="655"/>
      <c r="R759" s="139"/>
      <c r="T759" s="140" t="s">
        <v>5</v>
      </c>
      <c r="U759" s="42" t="s">
        <v>42</v>
      </c>
      <c r="V759" s="210">
        <f t="shared" si="14"/>
        <v>0</v>
      </c>
      <c r="W759" s="210">
        <f t="shared" si="15"/>
        <v>0</v>
      </c>
      <c r="X759" s="210">
        <f t="shared" si="16"/>
        <v>0</v>
      </c>
      <c r="Y759" s="141">
        <v>0</v>
      </c>
      <c r="Z759" s="141">
        <f t="shared" si="17"/>
        <v>0</v>
      </c>
      <c r="AA759" s="141">
        <v>0</v>
      </c>
      <c r="AB759" s="141">
        <f t="shared" si="18"/>
        <v>0</v>
      </c>
      <c r="AC759" s="141">
        <v>0</v>
      </c>
      <c r="AD759" s="142">
        <f t="shared" si="19"/>
        <v>0</v>
      </c>
      <c r="AR759" s="20" t="s">
        <v>370</v>
      </c>
      <c r="AT759" s="20" t="s">
        <v>155</v>
      </c>
      <c r="AU759" s="20" t="s">
        <v>95</v>
      </c>
      <c r="AY759" s="20" t="s">
        <v>153</v>
      </c>
      <c r="BE759" s="143">
        <f t="shared" si="20"/>
        <v>0</v>
      </c>
      <c r="BF759" s="143">
        <f t="shared" si="21"/>
        <v>0</v>
      </c>
      <c r="BG759" s="143">
        <f t="shared" si="22"/>
        <v>0</v>
      </c>
      <c r="BH759" s="143">
        <f t="shared" si="23"/>
        <v>0</v>
      </c>
      <c r="BI759" s="143">
        <f t="shared" si="24"/>
        <v>0</v>
      </c>
      <c r="BJ759" s="20" t="s">
        <v>84</v>
      </c>
      <c r="BK759" s="143">
        <f t="shared" si="25"/>
        <v>0</v>
      </c>
      <c r="BL759" s="20" t="s">
        <v>370</v>
      </c>
      <c r="BM759" s="20" t="s">
        <v>1041</v>
      </c>
    </row>
    <row r="760" spans="1:65" s="1" customFormat="1" ht="82.5" customHeight="1">
      <c r="B760" s="134"/>
      <c r="C760" s="135" t="s">
        <v>1042</v>
      </c>
      <c r="D760" s="135" t="s">
        <v>155</v>
      </c>
      <c r="E760" s="136" t="s">
        <v>1043</v>
      </c>
      <c r="F760" s="654" t="s">
        <v>1044</v>
      </c>
      <c r="G760" s="654"/>
      <c r="H760" s="654"/>
      <c r="I760" s="654"/>
      <c r="J760" s="137" t="s">
        <v>554</v>
      </c>
      <c r="K760" s="138">
        <v>1</v>
      </c>
      <c r="L760" s="203"/>
      <c r="M760" s="655"/>
      <c r="N760" s="655"/>
      <c r="O760" s="655"/>
      <c r="P760" s="655">
        <f t="shared" si="13"/>
        <v>0</v>
      </c>
      <c r="Q760" s="655"/>
      <c r="R760" s="139"/>
      <c r="T760" s="140" t="s">
        <v>5</v>
      </c>
      <c r="U760" s="42" t="s">
        <v>42</v>
      </c>
      <c r="V760" s="210">
        <f t="shared" si="14"/>
        <v>0</v>
      </c>
      <c r="W760" s="210">
        <f t="shared" si="15"/>
        <v>0</v>
      </c>
      <c r="X760" s="210">
        <f t="shared" si="16"/>
        <v>0</v>
      </c>
      <c r="Y760" s="141">
        <v>0</v>
      </c>
      <c r="Z760" s="141">
        <f t="shared" si="17"/>
        <v>0</v>
      </c>
      <c r="AA760" s="141">
        <v>0</v>
      </c>
      <c r="AB760" s="141">
        <f t="shared" si="18"/>
        <v>0</v>
      </c>
      <c r="AC760" s="141">
        <v>0</v>
      </c>
      <c r="AD760" s="142">
        <f t="shared" si="19"/>
        <v>0</v>
      </c>
      <c r="AR760" s="20" t="s">
        <v>370</v>
      </c>
      <c r="AT760" s="20" t="s">
        <v>155</v>
      </c>
      <c r="AU760" s="20" t="s">
        <v>95</v>
      </c>
      <c r="AY760" s="20" t="s">
        <v>153</v>
      </c>
      <c r="BE760" s="143">
        <f t="shared" si="20"/>
        <v>0</v>
      </c>
      <c r="BF760" s="143">
        <f t="shared" si="21"/>
        <v>0</v>
      </c>
      <c r="BG760" s="143">
        <f t="shared" si="22"/>
        <v>0</v>
      </c>
      <c r="BH760" s="143">
        <f t="shared" si="23"/>
        <v>0</v>
      </c>
      <c r="BI760" s="143">
        <f t="shared" si="24"/>
        <v>0</v>
      </c>
      <c r="BJ760" s="20" t="s">
        <v>84</v>
      </c>
      <c r="BK760" s="143">
        <f t="shared" si="25"/>
        <v>0</v>
      </c>
      <c r="BL760" s="20" t="s">
        <v>370</v>
      </c>
      <c r="BM760" s="20" t="s">
        <v>1045</v>
      </c>
    </row>
    <row r="761" spans="1:65" s="1" customFormat="1" ht="69.75" customHeight="1">
      <c r="B761" s="134"/>
      <c r="C761" s="135" t="s">
        <v>1046</v>
      </c>
      <c r="D761" s="135" t="s">
        <v>155</v>
      </c>
      <c r="E761" s="136" t="s">
        <v>1047</v>
      </c>
      <c r="F761" s="654" t="s">
        <v>1048</v>
      </c>
      <c r="G761" s="654"/>
      <c r="H761" s="654"/>
      <c r="I761" s="654"/>
      <c r="J761" s="137" t="s">
        <v>554</v>
      </c>
      <c r="K761" s="138">
        <v>2</v>
      </c>
      <c r="L761" s="203"/>
      <c r="M761" s="655"/>
      <c r="N761" s="655"/>
      <c r="O761" s="655"/>
      <c r="P761" s="655">
        <f t="shared" si="13"/>
        <v>0</v>
      </c>
      <c r="Q761" s="655"/>
      <c r="R761" s="139"/>
      <c r="T761" s="140" t="s">
        <v>5</v>
      </c>
      <c r="U761" s="42" t="s">
        <v>42</v>
      </c>
      <c r="V761" s="210">
        <f t="shared" si="14"/>
        <v>0</v>
      </c>
      <c r="W761" s="210">
        <f t="shared" si="15"/>
        <v>0</v>
      </c>
      <c r="X761" s="210">
        <f t="shared" si="16"/>
        <v>0</v>
      </c>
      <c r="Y761" s="141">
        <v>0</v>
      </c>
      <c r="Z761" s="141">
        <f t="shared" si="17"/>
        <v>0</v>
      </c>
      <c r="AA761" s="141">
        <v>0</v>
      </c>
      <c r="AB761" s="141">
        <f t="shared" si="18"/>
        <v>0</v>
      </c>
      <c r="AC761" s="141">
        <v>0</v>
      </c>
      <c r="AD761" s="142">
        <f t="shared" si="19"/>
        <v>0</v>
      </c>
      <c r="AR761" s="20" t="s">
        <v>370</v>
      </c>
      <c r="AT761" s="20" t="s">
        <v>155</v>
      </c>
      <c r="AU761" s="20" t="s">
        <v>95</v>
      </c>
      <c r="AY761" s="20" t="s">
        <v>153</v>
      </c>
      <c r="BE761" s="143">
        <f t="shared" si="20"/>
        <v>0</v>
      </c>
      <c r="BF761" s="143">
        <f t="shared" si="21"/>
        <v>0</v>
      </c>
      <c r="BG761" s="143">
        <f t="shared" si="22"/>
        <v>0</v>
      </c>
      <c r="BH761" s="143">
        <f t="shared" si="23"/>
        <v>0</v>
      </c>
      <c r="BI761" s="143">
        <f t="shared" si="24"/>
        <v>0</v>
      </c>
      <c r="BJ761" s="20" t="s">
        <v>84</v>
      </c>
      <c r="BK761" s="143">
        <f t="shared" si="25"/>
        <v>0</v>
      </c>
      <c r="BL761" s="20" t="s">
        <v>370</v>
      </c>
      <c r="BM761" s="20" t="s">
        <v>1049</v>
      </c>
    </row>
    <row r="762" spans="1:65" s="1" customFormat="1" ht="69.75" customHeight="1">
      <c r="A762" s="583"/>
      <c r="B762" s="584"/>
      <c r="C762" s="585" t="s">
        <v>1050</v>
      </c>
      <c r="D762" s="585" t="s">
        <v>155</v>
      </c>
      <c r="E762" s="586" t="s">
        <v>1051</v>
      </c>
      <c r="F762" s="672" t="s">
        <v>1052</v>
      </c>
      <c r="G762" s="672"/>
      <c r="H762" s="672"/>
      <c r="I762" s="672"/>
      <c r="J762" s="587" t="s">
        <v>554</v>
      </c>
      <c r="K762" s="588">
        <v>1</v>
      </c>
      <c r="L762" s="589"/>
      <c r="M762" s="673"/>
      <c r="N762" s="673"/>
      <c r="O762" s="673"/>
      <c r="P762" s="673">
        <f t="shared" si="13"/>
        <v>0</v>
      </c>
      <c r="Q762" s="673"/>
      <c r="R762" s="590"/>
      <c r="S762" s="583"/>
      <c r="T762" s="591" t="s">
        <v>5</v>
      </c>
      <c r="U762" s="592" t="s">
        <v>42</v>
      </c>
      <c r="V762" s="593">
        <f t="shared" si="14"/>
        <v>0</v>
      </c>
      <c r="W762" s="593">
        <f t="shared" si="15"/>
        <v>0</v>
      </c>
      <c r="X762" s="593">
        <f t="shared" si="16"/>
        <v>0</v>
      </c>
      <c r="Y762" s="594">
        <v>0</v>
      </c>
      <c r="Z762" s="594">
        <f t="shared" si="17"/>
        <v>0</v>
      </c>
      <c r="AA762" s="594">
        <v>0</v>
      </c>
      <c r="AB762" s="594">
        <f t="shared" si="18"/>
        <v>0</v>
      </c>
      <c r="AC762" s="594">
        <v>0</v>
      </c>
      <c r="AD762" s="595">
        <f t="shared" si="19"/>
        <v>0</v>
      </c>
      <c r="AE762" s="583"/>
      <c r="AF762" s="583"/>
      <c r="AR762" s="20" t="s">
        <v>370</v>
      </c>
      <c r="AT762" s="20" t="s">
        <v>155</v>
      </c>
      <c r="AU762" s="20" t="s">
        <v>95</v>
      </c>
      <c r="AY762" s="20" t="s">
        <v>153</v>
      </c>
      <c r="BE762" s="143">
        <f t="shared" si="20"/>
        <v>0</v>
      </c>
      <c r="BF762" s="143">
        <f t="shared" si="21"/>
        <v>0</v>
      </c>
      <c r="BG762" s="143">
        <f t="shared" si="22"/>
        <v>0</v>
      </c>
      <c r="BH762" s="143">
        <f t="shared" si="23"/>
        <v>0</v>
      </c>
      <c r="BI762" s="143">
        <f t="shared" si="24"/>
        <v>0</v>
      </c>
      <c r="BJ762" s="20" t="s">
        <v>84</v>
      </c>
      <c r="BK762" s="143">
        <f t="shared" si="25"/>
        <v>0</v>
      </c>
      <c r="BL762" s="20" t="s">
        <v>370</v>
      </c>
      <c r="BM762" s="20" t="s">
        <v>1053</v>
      </c>
    </row>
    <row r="763" spans="1:65" s="1" customFormat="1" ht="69.75" customHeight="1">
      <c r="B763" s="134"/>
      <c r="C763" s="135" t="s">
        <v>1054</v>
      </c>
      <c r="D763" s="135" t="s">
        <v>155</v>
      </c>
      <c r="E763" s="136" t="s">
        <v>1055</v>
      </c>
      <c r="F763" s="654" t="s">
        <v>1056</v>
      </c>
      <c r="G763" s="654"/>
      <c r="H763" s="654"/>
      <c r="I763" s="654"/>
      <c r="J763" s="137" t="s">
        <v>554</v>
      </c>
      <c r="K763" s="138">
        <v>1</v>
      </c>
      <c r="L763" s="203"/>
      <c r="M763" s="655"/>
      <c r="N763" s="655"/>
      <c r="O763" s="655"/>
      <c r="P763" s="655">
        <f t="shared" si="13"/>
        <v>0</v>
      </c>
      <c r="Q763" s="655"/>
      <c r="R763" s="139"/>
      <c r="T763" s="140" t="s">
        <v>5</v>
      </c>
      <c r="U763" s="42" t="s">
        <v>42</v>
      </c>
      <c r="V763" s="210">
        <f t="shared" si="14"/>
        <v>0</v>
      </c>
      <c r="W763" s="210">
        <f t="shared" si="15"/>
        <v>0</v>
      </c>
      <c r="X763" s="210">
        <f t="shared" si="16"/>
        <v>0</v>
      </c>
      <c r="Y763" s="141">
        <v>0</v>
      </c>
      <c r="Z763" s="141">
        <f t="shared" si="17"/>
        <v>0</v>
      </c>
      <c r="AA763" s="141">
        <v>0</v>
      </c>
      <c r="AB763" s="141">
        <f t="shared" si="18"/>
        <v>0</v>
      </c>
      <c r="AC763" s="141">
        <v>0</v>
      </c>
      <c r="AD763" s="142">
        <f t="shared" si="19"/>
        <v>0</v>
      </c>
      <c r="AR763" s="20" t="s">
        <v>370</v>
      </c>
      <c r="AT763" s="20" t="s">
        <v>155</v>
      </c>
      <c r="AU763" s="20" t="s">
        <v>95</v>
      </c>
      <c r="AY763" s="20" t="s">
        <v>153</v>
      </c>
      <c r="BE763" s="143">
        <f t="shared" si="20"/>
        <v>0</v>
      </c>
      <c r="BF763" s="143">
        <f t="shared" si="21"/>
        <v>0</v>
      </c>
      <c r="BG763" s="143">
        <f t="shared" si="22"/>
        <v>0</v>
      </c>
      <c r="BH763" s="143">
        <f t="shared" si="23"/>
        <v>0</v>
      </c>
      <c r="BI763" s="143">
        <f t="shared" si="24"/>
        <v>0</v>
      </c>
      <c r="BJ763" s="20" t="s">
        <v>84</v>
      </c>
      <c r="BK763" s="143">
        <f t="shared" si="25"/>
        <v>0</v>
      </c>
      <c r="BL763" s="20" t="s">
        <v>370</v>
      </c>
      <c r="BM763" s="20" t="s">
        <v>1057</v>
      </c>
    </row>
    <row r="764" spans="1:65" s="1" customFormat="1" ht="69.75" customHeight="1">
      <c r="B764" s="134"/>
      <c r="C764" s="135" t="s">
        <v>1058</v>
      </c>
      <c r="D764" s="135" t="s">
        <v>155</v>
      </c>
      <c r="E764" s="136" t="s">
        <v>1059</v>
      </c>
      <c r="F764" s="654" t="s">
        <v>1060</v>
      </c>
      <c r="G764" s="654"/>
      <c r="H764" s="654"/>
      <c r="I764" s="654"/>
      <c r="J764" s="137" t="s">
        <v>554</v>
      </c>
      <c r="K764" s="138">
        <v>1</v>
      </c>
      <c r="L764" s="203"/>
      <c r="M764" s="655"/>
      <c r="N764" s="655"/>
      <c r="O764" s="655"/>
      <c r="P764" s="655">
        <f t="shared" si="13"/>
        <v>0</v>
      </c>
      <c r="Q764" s="655"/>
      <c r="R764" s="139"/>
      <c r="T764" s="140" t="s">
        <v>5</v>
      </c>
      <c r="U764" s="42" t="s">
        <v>42</v>
      </c>
      <c r="V764" s="210">
        <f t="shared" si="14"/>
        <v>0</v>
      </c>
      <c r="W764" s="210">
        <f t="shared" si="15"/>
        <v>0</v>
      </c>
      <c r="X764" s="210">
        <f t="shared" si="16"/>
        <v>0</v>
      </c>
      <c r="Y764" s="141">
        <v>0</v>
      </c>
      <c r="Z764" s="141">
        <f t="shared" si="17"/>
        <v>0</v>
      </c>
      <c r="AA764" s="141">
        <v>0</v>
      </c>
      <c r="AB764" s="141">
        <f t="shared" si="18"/>
        <v>0</v>
      </c>
      <c r="AC764" s="141">
        <v>0</v>
      </c>
      <c r="AD764" s="142">
        <f t="shared" si="19"/>
        <v>0</v>
      </c>
      <c r="AR764" s="20" t="s">
        <v>370</v>
      </c>
      <c r="AT764" s="20" t="s">
        <v>155</v>
      </c>
      <c r="AU764" s="20" t="s">
        <v>95</v>
      </c>
      <c r="AY764" s="20" t="s">
        <v>153</v>
      </c>
      <c r="BE764" s="143">
        <f t="shared" si="20"/>
        <v>0</v>
      </c>
      <c r="BF764" s="143">
        <f t="shared" si="21"/>
        <v>0</v>
      </c>
      <c r="BG764" s="143">
        <f t="shared" si="22"/>
        <v>0</v>
      </c>
      <c r="BH764" s="143">
        <f t="shared" si="23"/>
        <v>0</v>
      </c>
      <c r="BI764" s="143">
        <f t="shared" si="24"/>
        <v>0</v>
      </c>
      <c r="BJ764" s="20" t="s">
        <v>84</v>
      </c>
      <c r="BK764" s="143">
        <f t="shared" si="25"/>
        <v>0</v>
      </c>
      <c r="BL764" s="20" t="s">
        <v>370</v>
      </c>
      <c r="BM764" s="20" t="s">
        <v>1061</v>
      </c>
    </row>
    <row r="765" spans="1:65" s="1" customFormat="1" ht="69.75" customHeight="1">
      <c r="B765" s="134"/>
      <c r="C765" s="135" t="s">
        <v>1062</v>
      </c>
      <c r="D765" s="135" t="s">
        <v>155</v>
      </c>
      <c r="E765" s="136" t="s">
        <v>1063</v>
      </c>
      <c r="F765" s="654" t="s">
        <v>1064</v>
      </c>
      <c r="G765" s="654"/>
      <c r="H765" s="654"/>
      <c r="I765" s="654"/>
      <c r="J765" s="137" t="s">
        <v>554</v>
      </c>
      <c r="K765" s="138">
        <v>3</v>
      </c>
      <c r="L765" s="203"/>
      <c r="M765" s="655"/>
      <c r="N765" s="655"/>
      <c r="O765" s="655"/>
      <c r="P765" s="655">
        <f t="shared" si="13"/>
        <v>0</v>
      </c>
      <c r="Q765" s="655"/>
      <c r="R765" s="139"/>
      <c r="T765" s="140" t="s">
        <v>5</v>
      </c>
      <c r="U765" s="42" t="s">
        <v>42</v>
      </c>
      <c r="V765" s="210">
        <f t="shared" si="14"/>
        <v>0</v>
      </c>
      <c r="W765" s="210">
        <f t="shared" si="15"/>
        <v>0</v>
      </c>
      <c r="X765" s="210">
        <f t="shared" si="16"/>
        <v>0</v>
      </c>
      <c r="Y765" s="141">
        <v>0</v>
      </c>
      <c r="Z765" s="141">
        <f t="shared" si="17"/>
        <v>0</v>
      </c>
      <c r="AA765" s="141">
        <v>0</v>
      </c>
      <c r="AB765" s="141">
        <f t="shared" si="18"/>
        <v>0</v>
      </c>
      <c r="AC765" s="141">
        <v>0</v>
      </c>
      <c r="AD765" s="142">
        <f t="shared" si="19"/>
        <v>0</v>
      </c>
      <c r="AR765" s="20" t="s">
        <v>370</v>
      </c>
      <c r="AT765" s="20" t="s">
        <v>155</v>
      </c>
      <c r="AU765" s="20" t="s">
        <v>95</v>
      </c>
      <c r="AY765" s="20" t="s">
        <v>153</v>
      </c>
      <c r="BE765" s="143">
        <f t="shared" si="20"/>
        <v>0</v>
      </c>
      <c r="BF765" s="143">
        <f t="shared" si="21"/>
        <v>0</v>
      </c>
      <c r="BG765" s="143">
        <f t="shared" si="22"/>
        <v>0</v>
      </c>
      <c r="BH765" s="143">
        <f t="shared" si="23"/>
        <v>0</v>
      </c>
      <c r="BI765" s="143">
        <f t="shared" si="24"/>
        <v>0</v>
      </c>
      <c r="BJ765" s="20" t="s">
        <v>84</v>
      </c>
      <c r="BK765" s="143">
        <f t="shared" si="25"/>
        <v>0</v>
      </c>
      <c r="BL765" s="20" t="s">
        <v>370</v>
      </c>
      <c r="BM765" s="20" t="s">
        <v>1065</v>
      </c>
    </row>
    <row r="766" spans="1:65" s="1" customFormat="1" ht="69.75" customHeight="1">
      <c r="B766" s="134"/>
      <c r="C766" s="135" t="s">
        <v>1066</v>
      </c>
      <c r="D766" s="135" t="s">
        <v>155</v>
      </c>
      <c r="E766" s="136" t="s">
        <v>1067</v>
      </c>
      <c r="F766" s="654" t="s">
        <v>1068</v>
      </c>
      <c r="G766" s="654"/>
      <c r="H766" s="654"/>
      <c r="I766" s="654"/>
      <c r="J766" s="137" t="s">
        <v>554</v>
      </c>
      <c r="K766" s="138">
        <v>1</v>
      </c>
      <c r="L766" s="203"/>
      <c r="M766" s="655"/>
      <c r="N766" s="655"/>
      <c r="O766" s="655"/>
      <c r="P766" s="655">
        <f t="shared" si="13"/>
        <v>0</v>
      </c>
      <c r="Q766" s="655"/>
      <c r="R766" s="139"/>
      <c r="T766" s="140" t="s">
        <v>5</v>
      </c>
      <c r="U766" s="42" t="s">
        <v>42</v>
      </c>
      <c r="V766" s="210">
        <f t="shared" si="14"/>
        <v>0</v>
      </c>
      <c r="W766" s="210">
        <f t="shared" si="15"/>
        <v>0</v>
      </c>
      <c r="X766" s="210">
        <f t="shared" si="16"/>
        <v>0</v>
      </c>
      <c r="Y766" s="141">
        <v>0</v>
      </c>
      <c r="Z766" s="141">
        <f t="shared" si="17"/>
        <v>0</v>
      </c>
      <c r="AA766" s="141">
        <v>0</v>
      </c>
      <c r="AB766" s="141">
        <f t="shared" si="18"/>
        <v>0</v>
      </c>
      <c r="AC766" s="141">
        <v>0</v>
      </c>
      <c r="AD766" s="142">
        <f t="shared" si="19"/>
        <v>0</v>
      </c>
      <c r="AR766" s="20" t="s">
        <v>370</v>
      </c>
      <c r="AT766" s="20" t="s">
        <v>155</v>
      </c>
      <c r="AU766" s="20" t="s">
        <v>95</v>
      </c>
      <c r="AY766" s="20" t="s">
        <v>153</v>
      </c>
      <c r="BE766" s="143">
        <f t="shared" si="20"/>
        <v>0</v>
      </c>
      <c r="BF766" s="143">
        <f t="shared" si="21"/>
        <v>0</v>
      </c>
      <c r="BG766" s="143">
        <f t="shared" si="22"/>
        <v>0</v>
      </c>
      <c r="BH766" s="143">
        <f t="shared" si="23"/>
        <v>0</v>
      </c>
      <c r="BI766" s="143">
        <f t="shared" si="24"/>
        <v>0</v>
      </c>
      <c r="BJ766" s="20" t="s">
        <v>84</v>
      </c>
      <c r="BK766" s="143">
        <f t="shared" si="25"/>
        <v>0</v>
      </c>
      <c r="BL766" s="20" t="s">
        <v>370</v>
      </c>
      <c r="BM766" s="20" t="s">
        <v>1069</v>
      </c>
    </row>
    <row r="767" spans="1:65" s="1" customFormat="1" ht="69.75" customHeight="1">
      <c r="B767" s="134"/>
      <c r="C767" s="135" t="s">
        <v>1070</v>
      </c>
      <c r="D767" s="135" t="s">
        <v>155</v>
      </c>
      <c r="E767" s="136" t="s">
        <v>1071</v>
      </c>
      <c r="F767" s="654" t="s">
        <v>1072</v>
      </c>
      <c r="G767" s="654"/>
      <c r="H767" s="654"/>
      <c r="I767" s="654"/>
      <c r="J767" s="137" t="s">
        <v>554</v>
      </c>
      <c r="K767" s="138">
        <v>1</v>
      </c>
      <c r="L767" s="203"/>
      <c r="M767" s="655"/>
      <c r="N767" s="655"/>
      <c r="O767" s="655"/>
      <c r="P767" s="655">
        <f t="shared" si="13"/>
        <v>0</v>
      </c>
      <c r="Q767" s="655"/>
      <c r="R767" s="139"/>
      <c r="T767" s="140" t="s">
        <v>5</v>
      </c>
      <c r="U767" s="42" t="s">
        <v>42</v>
      </c>
      <c r="V767" s="210">
        <f t="shared" si="14"/>
        <v>0</v>
      </c>
      <c r="W767" s="210">
        <f t="shared" si="15"/>
        <v>0</v>
      </c>
      <c r="X767" s="210">
        <f t="shared" si="16"/>
        <v>0</v>
      </c>
      <c r="Y767" s="141">
        <v>0</v>
      </c>
      <c r="Z767" s="141">
        <f t="shared" si="17"/>
        <v>0</v>
      </c>
      <c r="AA767" s="141">
        <v>0</v>
      </c>
      <c r="AB767" s="141">
        <f t="shared" si="18"/>
        <v>0</v>
      </c>
      <c r="AC767" s="141">
        <v>0</v>
      </c>
      <c r="AD767" s="142">
        <f t="shared" si="19"/>
        <v>0</v>
      </c>
      <c r="AR767" s="20" t="s">
        <v>370</v>
      </c>
      <c r="AT767" s="20" t="s">
        <v>155</v>
      </c>
      <c r="AU767" s="20" t="s">
        <v>95</v>
      </c>
      <c r="AY767" s="20" t="s">
        <v>153</v>
      </c>
      <c r="BE767" s="143">
        <f t="shared" si="20"/>
        <v>0</v>
      </c>
      <c r="BF767" s="143">
        <f t="shared" si="21"/>
        <v>0</v>
      </c>
      <c r="BG767" s="143">
        <f t="shared" si="22"/>
        <v>0</v>
      </c>
      <c r="BH767" s="143">
        <f t="shared" si="23"/>
        <v>0</v>
      </c>
      <c r="BI767" s="143">
        <f t="shared" si="24"/>
        <v>0</v>
      </c>
      <c r="BJ767" s="20" t="s">
        <v>84</v>
      </c>
      <c r="BK767" s="143">
        <f t="shared" si="25"/>
        <v>0</v>
      </c>
      <c r="BL767" s="20" t="s">
        <v>370</v>
      </c>
      <c r="BM767" s="20" t="s">
        <v>1073</v>
      </c>
    </row>
    <row r="768" spans="1:65" s="1" customFormat="1" ht="69.75" customHeight="1">
      <c r="B768" s="134"/>
      <c r="C768" s="135" t="s">
        <v>1074</v>
      </c>
      <c r="D768" s="135" t="s">
        <v>155</v>
      </c>
      <c r="E768" s="136" t="s">
        <v>1075</v>
      </c>
      <c r="F768" s="654" t="s">
        <v>1076</v>
      </c>
      <c r="G768" s="654"/>
      <c r="H768" s="654"/>
      <c r="I768" s="654"/>
      <c r="J768" s="137" t="s">
        <v>554</v>
      </c>
      <c r="K768" s="138">
        <v>2</v>
      </c>
      <c r="L768" s="203"/>
      <c r="M768" s="655"/>
      <c r="N768" s="655"/>
      <c r="O768" s="655"/>
      <c r="P768" s="655">
        <f t="shared" si="13"/>
        <v>0</v>
      </c>
      <c r="Q768" s="655"/>
      <c r="R768" s="139"/>
      <c r="T768" s="140" t="s">
        <v>5</v>
      </c>
      <c r="U768" s="42" t="s">
        <v>42</v>
      </c>
      <c r="V768" s="210">
        <f t="shared" si="14"/>
        <v>0</v>
      </c>
      <c r="W768" s="210">
        <f t="shared" si="15"/>
        <v>0</v>
      </c>
      <c r="X768" s="210">
        <f t="shared" si="16"/>
        <v>0</v>
      </c>
      <c r="Y768" s="141">
        <v>0</v>
      </c>
      <c r="Z768" s="141">
        <f t="shared" si="17"/>
        <v>0</v>
      </c>
      <c r="AA768" s="141">
        <v>0</v>
      </c>
      <c r="AB768" s="141">
        <f t="shared" si="18"/>
        <v>0</v>
      </c>
      <c r="AC768" s="141">
        <v>0</v>
      </c>
      <c r="AD768" s="142">
        <f t="shared" si="19"/>
        <v>0</v>
      </c>
      <c r="AR768" s="20" t="s">
        <v>370</v>
      </c>
      <c r="AT768" s="20" t="s">
        <v>155</v>
      </c>
      <c r="AU768" s="20" t="s">
        <v>95</v>
      </c>
      <c r="AY768" s="20" t="s">
        <v>153</v>
      </c>
      <c r="BE768" s="143">
        <f t="shared" si="20"/>
        <v>0</v>
      </c>
      <c r="BF768" s="143">
        <f t="shared" si="21"/>
        <v>0</v>
      </c>
      <c r="BG768" s="143">
        <f t="shared" si="22"/>
        <v>0</v>
      </c>
      <c r="BH768" s="143">
        <f t="shared" si="23"/>
        <v>0</v>
      </c>
      <c r="BI768" s="143">
        <f t="shared" si="24"/>
        <v>0</v>
      </c>
      <c r="BJ768" s="20" t="s">
        <v>84</v>
      </c>
      <c r="BK768" s="143">
        <f t="shared" si="25"/>
        <v>0</v>
      </c>
      <c r="BL768" s="20" t="s">
        <v>370</v>
      </c>
      <c r="BM768" s="20" t="s">
        <v>1077</v>
      </c>
    </row>
    <row r="769" spans="2:65" s="1" customFormat="1" ht="69.75" customHeight="1">
      <c r="B769" s="134"/>
      <c r="C769" s="135" t="s">
        <v>1078</v>
      </c>
      <c r="D769" s="135" t="s">
        <v>155</v>
      </c>
      <c r="E769" s="136" t="s">
        <v>1079</v>
      </c>
      <c r="F769" s="654" t="s">
        <v>1080</v>
      </c>
      <c r="G769" s="654"/>
      <c r="H769" s="654"/>
      <c r="I769" s="654"/>
      <c r="J769" s="137" t="s">
        <v>554</v>
      </c>
      <c r="K769" s="138">
        <v>1</v>
      </c>
      <c r="L769" s="203"/>
      <c r="M769" s="655"/>
      <c r="N769" s="655"/>
      <c r="O769" s="655"/>
      <c r="P769" s="655">
        <f t="shared" si="13"/>
        <v>0</v>
      </c>
      <c r="Q769" s="655"/>
      <c r="R769" s="139"/>
      <c r="T769" s="140" t="s">
        <v>5</v>
      </c>
      <c r="U769" s="42" t="s">
        <v>42</v>
      </c>
      <c r="V769" s="210">
        <f t="shared" si="14"/>
        <v>0</v>
      </c>
      <c r="W769" s="210">
        <f t="shared" si="15"/>
        <v>0</v>
      </c>
      <c r="X769" s="210">
        <f t="shared" si="16"/>
        <v>0</v>
      </c>
      <c r="Y769" s="141">
        <v>0</v>
      </c>
      <c r="Z769" s="141">
        <f t="shared" si="17"/>
        <v>0</v>
      </c>
      <c r="AA769" s="141">
        <v>0</v>
      </c>
      <c r="AB769" s="141">
        <f t="shared" si="18"/>
        <v>0</v>
      </c>
      <c r="AC769" s="141">
        <v>0</v>
      </c>
      <c r="AD769" s="142">
        <f t="shared" si="19"/>
        <v>0</v>
      </c>
      <c r="AR769" s="20" t="s">
        <v>370</v>
      </c>
      <c r="AT769" s="20" t="s">
        <v>155</v>
      </c>
      <c r="AU769" s="20" t="s">
        <v>95</v>
      </c>
      <c r="AY769" s="20" t="s">
        <v>153</v>
      </c>
      <c r="BE769" s="143">
        <f t="shared" si="20"/>
        <v>0</v>
      </c>
      <c r="BF769" s="143">
        <f t="shared" si="21"/>
        <v>0</v>
      </c>
      <c r="BG769" s="143">
        <f t="shared" si="22"/>
        <v>0</v>
      </c>
      <c r="BH769" s="143">
        <f t="shared" si="23"/>
        <v>0</v>
      </c>
      <c r="BI769" s="143">
        <f t="shared" si="24"/>
        <v>0</v>
      </c>
      <c r="BJ769" s="20" t="s">
        <v>84</v>
      </c>
      <c r="BK769" s="143">
        <f t="shared" si="25"/>
        <v>0</v>
      </c>
      <c r="BL769" s="20" t="s">
        <v>370</v>
      </c>
      <c r="BM769" s="20" t="s">
        <v>1081</v>
      </c>
    </row>
    <row r="770" spans="2:65" s="1" customFormat="1" ht="82.5" customHeight="1">
      <c r="B770" s="134"/>
      <c r="C770" s="135" t="s">
        <v>1082</v>
      </c>
      <c r="D770" s="135" t="s">
        <v>155</v>
      </c>
      <c r="E770" s="136" t="s">
        <v>1083</v>
      </c>
      <c r="F770" s="654" t="s">
        <v>1084</v>
      </c>
      <c r="G770" s="654"/>
      <c r="H770" s="654"/>
      <c r="I770" s="654"/>
      <c r="J770" s="137" t="s">
        <v>554</v>
      </c>
      <c r="K770" s="138">
        <v>2</v>
      </c>
      <c r="L770" s="203"/>
      <c r="M770" s="655"/>
      <c r="N770" s="655"/>
      <c r="O770" s="655"/>
      <c r="P770" s="655">
        <f t="shared" si="13"/>
        <v>0</v>
      </c>
      <c r="Q770" s="655"/>
      <c r="R770" s="139"/>
      <c r="T770" s="140" t="s">
        <v>5</v>
      </c>
      <c r="U770" s="42" t="s">
        <v>42</v>
      </c>
      <c r="V770" s="210">
        <f t="shared" si="14"/>
        <v>0</v>
      </c>
      <c r="W770" s="210">
        <f t="shared" si="15"/>
        <v>0</v>
      </c>
      <c r="X770" s="210">
        <f t="shared" si="16"/>
        <v>0</v>
      </c>
      <c r="Y770" s="141">
        <v>0</v>
      </c>
      <c r="Z770" s="141">
        <f t="shared" si="17"/>
        <v>0</v>
      </c>
      <c r="AA770" s="141">
        <v>0</v>
      </c>
      <c r="AB770" s="141">
        <f t="shared" si="18"/>
        <v>0</v>
      </c>
      <c r="AC770" s="141">
        <v>0</v>
      </c>
      <c r="AD770" s="142">
        <f t="shared" si="19"/>
        <v>0</v>
      </c>
      <c r="AR770" s="20" t="s">
        <v>370</v>
      </c>
      <c r="AT770" s="20" t="s">
        <v>155</v>
      </c>
      <c r="AU770" s="20" t="s">
        <v>95</v>
      </c>
      <c r="AY770" s="20" t="s">
        <v>153</v>
      </c>
      <c r="BE770" s="143">
        <f t="shared" si="20"/>
        <v>0</v>
      </c>
      <c r="BF770" s="143">
        <f t="shared" si="21"/>
        <v>0</v>
      </c>
      <c r="BG770" s="143">
        <f t="shared" si="22"/>
        <v>0</v>
      </c>
      <c r="BH770" s="143">
        <f t="shared" si="23"/>
        <v>0</v>
      </c>
      <c r="BI770" s="143">
        <f t="shared" si="24"/>
        <v>0</v>
      </c>
      <c r="BJ770" s="20" t="s">
        <v>84</v>
      </c>
      <c r="BK770" s="143">
        <f t="shared" si="25"/>
        <v>0</v>
      </c>
      <c r="BL770" s="20" t="s">
        <v>370</v>
      </c>
      <c r="BM770" s="20" t="s">
        <v>1085</v>
      </c>
    </row>
    <row r="771" spans="2:65" s="1" customFormat="1" ht="82.5" customHeight="1">
      <c r="B771" s="134"/>
      <c r="C771" s="135" t="s">
        <v>1086</v>
      </c>
      <c r="D771" s="135" t="s">
        <v>155</v>
      </c>
      <c r="E771" s="136" t="s">
        <v>1087</v>
      </c>
      <c r="F771" s="654" t="s">
        <v>1088</v>
      </c>
      <c r="G771" s="654"/>
      <c r="H771" s="654"/>
      <c r="I771" s="654"/>
      <c r="J771" s="137" t="s">
        <v>554</v>
      </c>
      <c r="K771" s="138">
        <v>1</v>
      </c>
      <c r="L771" s="203"/>
      <c r="M771" s="655"/>
      <c r="N771" s="655"/>
      <c r="O771" s="655"/>
      <c r="P771" s="655">
        <f t="shared" si="13"/>
        <v>0</v>
      </c>
      <c r="Q771" s="655"/>
      <c r="R771" s="139"/>
      <c r="T771" s="140" t="s">
        <v>5</v>
      </c>
      <c r="U771" s="42" t="s">
        <v>42</v>
      </c>
      <c r="V771" s="210">
        <f t="shared" si="14"/>
        <v>0</v>
      </c>
      <c r="W771" s="210">
        <f t="shared" si="15"/>
        <v>0</v>
      </c>
      <c r="X771" s="210">
        <f t="shared" si="16"/>
        <v>0</v>
      </c>
      <c r="Y771" s="141">
        <v>0</v>
      </c>
      <c r="Z771" s="141">
        <f t="shared" si="17"/>
        <v>0</v>
      </c>
      <c r="AA771" s="141">
        <v>0</v>
      </c>
      <c r="AB771" s="141">
        <f t="shared" si="18"/>
        <v>0</v>
      </c>
      <c r="AC771" s="141">
        <v>0</v>
      </c>
      <c r="AD771" s="142">
        <f t="shared" si="19"/>
        <v>0</v>
      </c>
      <c r="AR771" s="20" t="s">
        <v>370</v>
      </c>
      <c r="AT771" s="20" t="s">
        <v>155</v>
      </c>
      <c r="AU771" s="20" t="s">
        <v>95</v>
      </c>
      <c r="AY771" s="20" t="s">
        <v>153</v>
      </c>
      <c r="BE771" s="143">
        <f t="shared" si="20"/>
        <v>0</v>
      </c>
      <c r="BF771" s="143">
        <f t="shared" si="21"/>
        <v>0</v>
      </c>
      <c r="BG771" s="143">
        <f t="shared" si="22"/>
        <v>0</v>
      </c>
      <c r="BH771" s="143">
        <f t="shared" si="23"/>
        <v>0</v>
      </c>
      <c r="BI771" s="143">
        <f t="shared" si="24"/>
        <v>0</v>
      </c>
      <c r="BJ771" s="20" t="s">
        <v>84</v>
      </c>
      <c r="BK771" s="143">
        <f t="shared" si="25"/>
        <v>0</v>
      </c>
      <c r="BL771" s="20" t="s">
        <v>370</v>
      </c>
      <c r="BM771" s="20" t="s">
        <v>1089</v>
      </c>
    </row>
    <row r="772" spans="2:65" s="1" customFormat="1" ht="82.5" customHeight="1">
      <c r="B772" s="134"/>
      <c r="C772" s="135" t="s">
        <v>1090</v>
      </c>
      <c r="D772" s="135" t="s">
        <v>155</v>
      </c>
      <c r="E772" s="136" t="s">
        <v>1091</v>
      </c>
      <c r="F772" s="654" t="s">
        <v>1092</v>
      </c>
      <c r="G772" s="654"/>
      <c r="H772" s="654"/>
      <c r="I772" s="654"/>
      <c r="J772" s="137" t="s">
        <v>554</v>
      </c>
      <c r="K772" s="138">
        <v>1</v>
      </c>
      <c r="L772" s="203"/>
      <c r="M772" s="655"/>
      <c r="N772" s="655"/>
      <c r="O772" s="655"/>
      <c r="P772" s="655">
        <f t="shared" si="13"/>
        <v>0</v>
      </c>
      <c r="Q772" s="655"/>
      <c r="R772" s="139"/>
      <c r="T772" s="140" t="s">
        <v>5</v>
      </c>
      <c r="U772" s="42" t="s">
        <v>42</v>
      </c>
      <c r="V772" s="210">
        <f t="shared" si="14"/>
        <v>0</v>
      </c>
      <c r="W772" s="210">
        <f t="shared" si="15"/>
        <v>0</v>
      </c>
      <c r="X772" s="210">
        <f t="shared" si="16"/>
        <v>0</v>
      </c>
      <c r="Y772" s="141">
        <v>0</v>
      </c>
      <c r="Z772" s="141">
        <f t="shared" si="17"/>
        <v>0</v>
      </c>
      <c r="AA772" s="141">
        <v>0</v>
      </c>
      <c r="AB772" s="141">
        <f t="shared" si="18"/>
        <v>0</v>
      </c>
      <c r="AC772" s="141">
        <v>0</v>
      </c>
      <c r="AD772" s="142">
        <f t="shared" si="19"/>
        <v>0</v>
      </c>
      <c r="AR772" s="20" t="s">
        <v>370</v>
      </c>
      <c r="AT772" s="20" t="s">
        <v>155</v>
      </c>
      <c r="AU772" s="20" t="s">
        <v>95</v>
      </c>
      <c r="AY772" s="20" t="s">
        <v>153</v>
      </c>
      <c r="BE772" s="143">
        <f t="shared" si="20"/>
        <v>0</v>
      </c>
      <c r="BF772" s="143">
        <f t="shared" si="21"/>
        <v>0</v>
      </c>
      <c r="BG772" s="143">
        <f t="shared" si="22"/>
        <v>0</v>
      </c>
      <c r="BH772" s="143">
        <f t="shared" si="23"/>
        <v>0</v>
      </c>
      <c r="BI772" s="143">
        <f t="shared" si="24"/>
        <v>0</v>
      </c>
      <c r="BJ772" s="20" t="s">
        <v>84</v>
      </c>
      <c r="BK772" s="143">
        <f t="shared" si="25"/>
        <v>0</v>
      </c>
      <c r="BL772" s="20" t="s">
        <v>370</v>
      </c>
      <c r="BM772" s="20" t="s">
        <v>1093</v>
      </c>
    </row>
    <row r="773" spans="2:65" s="1" customFormat="1" ht="69.75" customHeight="1">
      <c r="B773" s="134"/>
      <c r="C773" s="135" t="s">
        <v>1094</v>
      </c>
      <c r="D773" s="135" t="s">
        <v>155</v>
      </c>
      <c r="E773" s="136" t="s">
        <v>1095</v>
      </c>
      <c r="F773" s="654" t="s">
        <v>1096</v>
      </c>
      <c r="G773" s="654"/>
      <c r="H773" s="654"/>
      <c r="I773" s="654"/>
      <c r="J773" s="137" t="s">
        <v>554</v>
      </c>
      <c r="K773" s="138">
        <v>1</v>
      </c>
      <c r="L773" s="203"/>
      <c r="M773" s="655"/>
      <c r="N773" s="655"/>
      <c r="O773" s="655"/>
      <c r="P773" s="655">
        <f t="shared" si="13"/>
        <v>0</v>
      </c>
      <c r="Q773" s="655"/>
      <c r="R773" s="139"/>
      <c r="T773" s="140" t="s">
        <v>5</v>
      </c>
      <c r="U773" s="42" t="s">
        <v>42</v>
      </c>
      <c r="V773" s="210">
        <f t="shared" si="14"/>
        <v>0</v>
      </c>
      <c r="W773" s="210">
        <f t="shared" si="15"/>
        <v>0</v>
      </c>
      <c r="X773" s="210">
        <f t="shared" si="16"/>
        <v>0</v>
      </c>
      <c r="Y773" s="141">
        <v>0</v>
      </c>
      <c r="Z773" s="141">
        <f t="shared" si="17"/>
        <v>0</v>
      </c>
      <c r="AA773" s="141">
        <v>0</v>
      </c>
      <c r="AB773" s="141">
        <f t="shared" si="18"/>
        <v>0</v>
      </c>
      <c r="AC773" s="141">
        <v>0</v>
      </c>
      <c r="AD773" s="142">
        <f t="shared" si="19"/>
        <v>0</v>
      </c>
      <c r="AR773" s="20" t="s">
        <v>370</v>
      </c>
      <c r="AT773" s="20" t="s">
        <v>155</v>
      </c>
      <c r="AU773" s="20" t="s">
        <v>95</v>
      </c>
      <c r="AY773" s="20" t="s">
        <v>153</v>
      </c>
      <c r="BE773" s="143">
        <f t="shared" si="20"/>
        <v>0</v>
      </c>
      <c r="BF773" s="143">
        <f t="shared" si="21"/>
        <v>0</v>
      </c>
      <c r="BG773" s="143">
        <f t="shared" si="22"/>
        <v>0</v>
      </c>
      <c r="BH773" s="143">
        <f t="shared" si="23"/>
        <v>0</v>
      </c>
      <c r="BI773" s="143">
        <f t="shared" si="24"/>
        <v>0</v>
      </c>
      <c r="BJ773" s="20" t="s">
        <v>84</v>
      </c>
      <c r="BK773" s="143">
        <f t="shared" si="25"/>
        <v>0</v>
      </c>
      <c r="BL773" s="20" t="s">
        <v>370</v>
      </c>
      <c r="BM773" s="20" t="s">
        <v>1097</v>
      </c>
    </row>
    <row r="774" spans="2:65" s="1" customFormat="1" ht="69.75" customHeight="1">
      <c r="B774" s="134"/>
      <c r="C774" s="135" t="s">
        <v>1098</v>
      </c>
      <c r="D774" s="135" t="s">
        <v>155</v>
      </c>
      <c r="E774" s="136" t="s">
        <v>1099</v>
      </c>
      <c r="F774" s="654" t="s">
        <v>1100</v>
      </c>
      <c r="G774" s="654"/>
      <c r="H774" s="654"/>
      <c r="I774" s="654"/>
      <c r="J774" s="137" t="s">
        <v>554</v>
      </c>
      <c r="K774" s="138">
        <v>4</v>
      </c>
      <c r="L774" s="203"/>
      <c r="M774" s="655"/>
      <c r="N774" s="655"/>
      <c r="O774" s="655"/>
      <c r="P774" s="655">
        <f t="shared" si="13"/>
        <v>0</v>
      </c>
      <c r="Q774" s="655"/>
      <c r="R774" s="139"/>
      <c r="T774" s="140" t="s">
        <v>5</v>
      </c>
      <c r="U774" s="42" t="s">
        <v>42</v>
      </c>
      <c r="V774" s="210">
        <f t="shared" si="14"/>
        <v>0</v>
      </c>
      <c r="W774" s="210">
        <f t="shared" si="15"/>
        <v>0</v>
      </c>
      <c r="X774" s="210">
        <f t="shared" si="16"/>
        <v>0</v>
      </c>
      <c r="Y774" s="141">
        <v>0</v>
      </c>
      <c r="Z774" s="141">
        <f t="shared" si="17"/>
        <v>0</v>
      </c>
      <c r="AA774" s="141">
        <v>0</v>
      </c>
      <c r="AB774" s="141">
        <f t="shared" si="18"/>
        <v>0</v>
      </c>
      <c r="AC774" s="141">
        <v>0</v>
      </c>
      <c r="AD774" s="142">
        <f t="shared" si="19"/>
        <v>0</v>
      </c>
      <c r="AR774" s="20" t="s">
        <v>370</v>
      </c>
      <c r="AT774" s="20" t="s">
        <v>155</v>
      </c>
      <c r="AU774" s="20" t="s">
        <v>95</v>
      </c>
      <c r="AY774" s="20" t="s">
        <v>153</v>
      </c>
      <c r="BE774" s="143">
        <f t="shared" si="20"/>
        <v>0</v>
      </c>
      <c r="BF774" s="143">
        <f t="shared" si="21"/>
        <v>0</v>
      </c>
      <c r="BG774" s="143">
        <f t="shared" si="22"/>
        <v>0</v>
      </c>
      <c r="BH774" s="143">
        <f t="shared" si="23"/>
        <v>0</v>
      </c>
      <c r="BI774" s="143">
        <f t="shared" si="24"/>
        <v>0</v>
      </c>
      <c r="BJ774" s="20" t="s">
        <v>84</v>
      </c>
      <c r="BK774" s="143">
        <f t="shared" si="25"/>
        <v>0</v>
      </c>
      <c r="BL774" s="20" t="s">
        <v>370</v>
      </c>
      <c r="BM774" s="20" t="s">
        <v>1101</v>
      </c>
    </row>
    <row r="775" spans="2:65" s="1" customFormat="1" ht="69.75" customHeight="1">
      <c r="B775" s="134"/>
      <c r="C775" s="135" t="s">
        <v>1102</v>
      </c>
      <c r="D775" s="135" t="s">
        <v>155</v>
      </c>
      <c r="E775" s="136" t="s">
        <v>1103</v>
      </c>
      <c r="F775" s="654" t="s">
        <v>1104</v>
      </c>
      <c r="G775" s="654"/>
      <c r="H775" s="654"/>
      <c r="I775" s="654"/>
      <c r="J775" s="137" t="s">
        <v>554</v>
      </c>
      <c r="K775" s="138">
        <v>2</v>
      </c>
      <c r="L775" s="203"/>
      <c r="M775" s="655"/>
      <c r="N775" s="655"/>
      <c r="O775" s="655"/>
      <c r="P775" s="655">
        <f t="shared" si="13"/>
        <v>0</v>
      </c>
      <c r="Q775" s="655"/>
      <c r="R775" s="139"/>
      <c r="T775" s="140" t="s">
        <v>5</v>
      </c>
      <c r="U775" s="42" t="s">
        <v>42</v>
      </c>
      <c r="V775" s="210">
        <f t="shared" si="14"/>
        <v>0</v>
      </c>
      <c r="W775" s="210">
        <f t="shared" si="15"/>
        <v>0</v>
      </c>
      <c r="X775" s="210">
        <f t="shared" si="16"/>
        <v>0</v>
      </c>
      <c r="Y775" s="141">
        <v>0</v>
      </c>
      <c r="Z775" s="141">
        <f t="shared" si="17"/>
        <v>0</v>
      </c>
      <c r="AA775" s="141">
        <v>0</v>
      </c>
      <c r="AB775" s="141">
        <f t="shared" si="18"/>
        <v>0</v>
      </c>
      <c r="AC775" s="141">
        <v>0</v>
      </c>
      <c r="AD775" s="142">
        <f t="shared" si="19"/>
        <v>0</v>
      </c>
      <c r="AR775" s="20" t="s">
        <v>370</v>
      </c>
      <c r="AT775" s="20" t="s">
        <v>155</v>
      </c>
      <c r="AU775" s="20" t="s">
        <v>95</v>
      </c>
      <c r="AY775" s="20" t="s">
        <v>153</v>
      </c>
      <c r="BE775" s="143">
        <f t="shared" si="20"/>
        <v>0</v>
      </c>
      <c r="BF775" s="143">
        <f t="shared" si="21"/>
        <v>0</v>
      </c>
      <c r="BG775" s="143">
        <f t="shared" si="22"/>
        <v>0</v>
      </c>
      <c r="BH775" s="143">
        <f t="shared" si="23"/>
        <v>0</v>
      </c>
      <c r="BI775" s="143">
        <f t="shared" si="24"/>
        <v>0</v>
      </c>
      <c r="BJ775" s="20" t="s">
        <v>84</v>
      </c>
      <c r="BK775" s="143">
        <f t="shared" si="25"/>
        <v>0</v>
      </c>
      <c r="BL775" s="20" t="s">
        <v>370</v>
      </c>
      <c r="BM775" s="20" t="s">
        <v>1105</v>
      </c>
    </row>
    <row r="776" spans="2:65" s="1" customFormat="1" ht="69.75" customHeight="1">
      <c r="B776" s="134"/>
      <c r="C776" s="135" t="s">
        <v>1106</v>
      </c>
      <c r="D776" s="135" t="s">
        <v>155</v>
      </c>
      <c r="E776" s="136" t="s">
        <v>1107</v>
      </c>
      <c r="F776" s="654" t="s">
        <v>1108</v>
      </c>
      <c r="G776" s="654"/>
      <c r="H776" s="654"/>
      <c r="I776" s="654"/>
      <c r="J776" s="137" t="s">
        <v>554</v>
      </c>
      <c r="K776" s="138">
        <v>2</v>
      </c>
      <c r="L776" s="203"/>
      <c r="M776" s="655"/>
      <c r="N776" s="655"/>
      <c r="O776" s="655"/>
      <c r="P776" s="655">
        <f t="shared" si="13"/>
        <v>0</v>
      </c>
      <c r="Q776" s="655"/>
      <c r="R776" s="139"/>
      <c r="T776" s="140" t="s">
        <v>5</v>
      </c>
      <c r="U776" s="42" t="s">
        <v>42</v>
      </c>
      <c r="V776" s="210">
        <f t="shared" si="14"/>
        <v>0</v>
      </c>
      <c r="W776" s="210">
        <f t="shared" si="15"/>
        <v>0</v>
      </c>
      <c r="X776" s="210">
        <f t="shared" si="16"/>
        <v>0</v>
      </c>
      <c r="Y776" s="141">
        <v>0</v>
      </c>
      <c r="Z776" s="141">
        <f t="shared" si="17"/>
        <v>0</v>
      </c>
      <c r="AA776" s="141">
        <v>0</v>
      </c>
      <c r="AB776" s="141">
        <f t="shared" si="18"/>
        <v>0</v>
      </c>
      <c r="AC776" s="141">
        <v>0</v>
      </c>
      <c r="AD776" s="142">
        <f t="shared" si="19"/>
        <v>0</v>
      </c>
      <c r="AR776" s="20" t="s">
        <v>370</v>
      </c>
      <c r="AT776" s="20" t="s">
        <v>155</v>
      </c>
      <c r="AU776" s="20" t="s">
        <v>95</v>
      </c>
      <c r="AY776" s="20" t="s">
        <v>153</v>
      </c>
      <c r="BE776" s="143">
        <f t="shared" si="20"/>
        <v>0</v>
      </c>
      <c r="BF776" s="143">
        <f t="shared" si="21"/>
        <v>0</v>
      </c>
      <c r="BG776" s="143">
        <f t="shared" si="22"/>
        <v>0</v>
      </c>
      <c r="BH776" s="143">
        <f t="shared" si="23"/>
        <v>0</v>
      </c>
      <c r="BI776" s="143">
        <f t="shared" si="24"/>
        <v>0</v>
      </c>
      <c r="BJ776" s="20" t="s">
        <v>84</v>
      </c>
      <c r="BK776" s="143">
        <f t="shared" si="25"/>
        <v>0</v>
      </c>
      <c r="BL776" s="20" t="s">
        <v>370</v>
      </c>
      <c r="BM776" s="20" t="s">
        <v>1109</v>
      </c>
    </row>
    <row r="777" spans="2:65" s="1" customFormat="1" ht="69.75" customHeight="1">
      <c r="B777" s="134"/>
      <c r="C777" s="135" t="s">
        <v>1110</v>
      </c>
      <c r="D777" s="135" t="s">
        <v>155</v>
      </c>
      <c r="E777" s="136" t="s">
        <v>1111</v>
      </c>
      <c r="F777" s="654" t="s">
        <v>1112</v>
      </c>
      <c r="G777" s="654"/>
      <c r="H777" s="654"/>
      <c r="I777" s="654"/>
      <c r="J777" s="137" t="s">
        <v>554</v>
      </c>
      <c r="K777" s="138">
        <v>1</v>
      </c>
      <c r="L777" s="203"/>
      <c r="M777" s="655"/>
      <c r="N777" s="655"/>
      <c r="O777" s="655"/>
      <c r="P777" s="655">
        <f t="shared" si="13"/>
        <v>0</v>
      </c>
      <c r="Q777" s="655"/>
      <c r="R777" s="139"/>
      <c r="T777" s="140" t="s">
        <v>5</v>
      </c>
      <c r="U777" s="42" t="s">
        <v>42</v>
      </c>
      <c r="V777" s="210">
        <f t="shared" si="14"/>
        <v>0</v>
      </c>
      <c r="W777" s="210">
        <f t="shared" si="15"/>
        <v>0</v>
      </c>
      <c r="X777" s="210">
        <f t="shared" si="16"/>
        <v>0</v>
      </c>
      <c r="Y777" s="141">
        <v>0</v>
      </c>
      <c r="Z777" s="141">
        <f t="shared" si="17"/>
        <v>0</v>
      </c>
      <c r="AA777" s="141">
        <v>0</v>
      </c>
      <c r="AB777" s="141">
        <f t="shared" si="18"/>
        <v>0</v>
      </c>
      <c r="AC777" s="141">
        <v>0</v>
      </c>
      <c r="AD777" s="142">
        <f t="shared" si="19"/>
        <v>0</v>
      </c>
      <c r="AR777" s="20" t="s">
        <v>370</v>
      </c>
      <c r="AT777" s="20" t="s">
        <v>155</v>
      </c>
      <c r="AU777" s="20" t="s">
        <v>95</v>
      </c>
      <c r="AY777" s="20" t="s">
        <v>153</v>
      </c>
      <c r="BE777" s="143">
        <f t="shared" si="20"/>
        <v>0</v>
      </c>
      <c r="BF777" s="143">
        <f t="shared" si="21"/>
        <v>0</v>
      </c>
      <c r="BG777" s="143">
        <f t="shared" si="22"/>
        <v>0</v>
      </c>
      <c r="BH777" s="143">
        <f t="shared" si="23"/>
        <v>0</v>
      </c>
      <c r="BI777" s="143">
        <f t="shared" si="24"/>
        <v>0</v>
      </c>
      <c r="BJ777" s="20" t="s">
        <v>84</v>
      </c>
      <c r="BK777" s="143">
        <f t="shared" si="25"/>
        <v>0</v>
      </c>
      <c r="BL777" s="20" t="s">
        <v>370</v>
      </c>
      <c r="BM777" s="20" t="s">
        <v>1113</v>
      </c>
    </row>
    <row r="778" spans="2:65" s="1" customFormat="1" ht="69.75" customHeight="1">
      <c r="B778" s="134"/>
      <c r="C778" s="135" t="s">
        <v>1114</v>
      </c>
      <c r="D778" s="135" t="s">
        <v>155</v>
      </c>
      <c r="E778" s="136" t="s">
        <v>1115</v>
      </c>
      <c r="F778" s="654" t="s">
        <v>1116</v>
      </c>
      <c r="G778" s="654"/>
      <c r="H778" s="654"/>
      <c r="I778" s="654"/>
      <c r="J778" s="137" t="s">
        <v>554</v>
      </c>
      <c r="K778" s="138">
        <v>1</v>
      </c>
      <c r="L778" s="203"/>
      <c r="M778" s="655"/>
      <c r="N778" s="655"/>
      <c r="O778" s="655"/>
      <c r="P778" s="655">
        <f t="shared" si="13"/>
        <v>0</v>
      </c>
      <c r="Q778" s="655"/>
      <c r="R778" s="139"/>
      <c r="T778" s="140" t="s">
        <v>5</v>
      </c>
      <c r="U778" s="42" t="s">
        <v>42</v>
      </c>
      <c r="V778" s="210">
        <f t="shared" si="14"/>
        <v>0</v>
      </c>
      <c r="W778" s="210">
        <f t="shared" si="15"/>
        <v>0</v>
      </c>
      <c r="X778" s="210">
        <f t="shared" si="16"/>
        <v>0</v>
      </c>
      <c r="Y778" s="141">
        <v>0</v>
      </c>
      <c r="Z778" s="141">
        <f t="shared" si="17"/>
        <v>0</v>
      </c>
      <c r="AA778" s="141">
        <v>0</v>
      </c>
      <c r="AB778" s="141">
        <f t="shared" si="18"/>
        <v>0</v>
      </c>
      <c r="AC778" s="141">
        <v>0</v>
      </c>
      <c r="AD778" s="142">
        <f t="shared" si="19"/>
        <v>0</v>
      </c>
      <c r="AR778" s="20" t="s">
        <v>370</v>
      </c>
      <c r="AT778" s="20" t="s">
        <v>155</v>
      </c>
      <c r="AU778" s="20" t="s">
        <v>95</v>
      </c>
      <c r="AY778" s="20" t="s">
        <v>153</v>
      </c>
      <c r="BE778" s="143">
        <f t="shared" si="20"/>
        <v>0</v>
      </c>
      <c r="BF778" s="143">
        <f t="shared" si="21"/>
        <v>0</v>
      </c>
      <c r="BG778" s="143">
        <f t="shared" si="22"/>
        <v>0</v>
      </c>
      <c r="BH778" s="143">
        <f t="shared" si="23"/>
        <v>0</v>
      </c>
      <c r="BI778" s="143">
        <f t="shared" si="24"/>
        <v>0</v>
      </c>
      <c r="BJ778" s="20" t="s">
        <v>84</v>
      </c>
      <c r="BK778" s="143">
        <f t="shared" si="25"/>
        <v>0</v>
      </c>
      <c r="BL778" s="20" t="s">
        <v>370</v>
      </c>
      <c r="BM778" s="20" t="s">
        <v>1117</v>
      </c>
    </row>
    <row r="779" spans="2:65" s="1" customFormat="1" ht="57" customHeight="1">
      <c r="B779" s="134"/>
      <c r="C779" s="135" t="s">
        <v>1118</v>
      </c>
      <c r="D779" s="135" t="s">
        <v>155</v>
      </c>
      <c r="E779" s="136" t="s">
        <v>1119</v>
      </c>
      <c r="F779" s="654" t="s">
        <v>1120</v>
      </c>
      <c r="G779" s="654"/>
      <c r="H779" s="654"/>
      <c r="I779" s="654"/>
      <c r="J779" s="137" t="s">
        <v>554</v>
      </c>
      <c r="K779" s="138">
        <v>6</v>
      </c>
      <c r="L779" s="203"/>
      <c r="M779" s="655"/>
      <c r="N779" s="655"/>
      <c r="O779" s="655"/>
      <c r="P779" s="655">
        <f t="shared" si="13"/>
        <v>0</v>
      </c>
      <c r="Q779" s="655"/>
      <c r="R779" s="139"/>
      <c r="T779" s="140" t="s">
        <v>5</v>
      </c>
      <c r="U779" s="42" t="s">
        <v>42</v>
      </c>
      <c r="V779" s="210">
        <f t="shared" si="14"/>
        <v>0</v>
      </c>
      <c r="W779" s="210">
        <f t="shared" si="15"/>
        <v>0</v>
      </c>
      <c r="X779" s="210">
        <f t="shared" si="16"/>
        <v>0</v>
      </c>
      <c r="Y779" s="141">
        <v>0</v>
      </c>
      <c r="Z779" s="141">
        <f t="shared" si="17"/>
        <v>0</v>
      </c>
      <c r="AA779" s="141">
        <v>0</v>
      </c>
      <c r="AB779" s="141">
        <f t="shared" si="18"/>
        <v>0</v>
      </c>
      <c r="AC779" s="141">
        <v>0</v>
      </c>
      <c r="AD779" s="142">
        <f t="shared" si="19"/>
        <v>0</v>
      </c>
      <c r="AR779" s="20" t="s">
        <v>370</v>
      </c>
      <c r="AT779" s="20" t="s">
        <v>155</v>
      </c>
      <c r="AU779" s="20" t="s">
        <v>95</v>
      </c>
      <c r="AY779" s="20" t="s">
        <v>153</v>
      </c>
      <c r="BE779" s="143">
        <f t="shared" si="20"/>
        <v>0</v>
      </c>
      <c r="BF779" s="143">
        <f t="shared" si="21"/>
        <v>0</v>
      </c>
      <c r="BG779" s="143">
        <f t="shared" si="22"/>
        <v>0</v>
      </c>
      <c r="BH779" s="143">
        <f t="shared" si="23"/>
        <v>0</v>
      </c>
      <c r="BI779" s="143">
        <f t="shared" si="24"/>
        <v>0</v>
      </c>
      <c r="BJ779" s="20" t="s">
        <v>84</v>
      </c>
      <c r="BK779" s="143">
        <f t="shared" si="25"/>
        <v>0</v>
      </c>
      <c r="BL779" s="20" t="s">
        <v>370</v>
      </c>
      <c r="BM779" s="20" t="s">
        <v>1121</v>
      </c>
    </row>
    <row r="780" spans="2:65" s="1" customFormat="1" ht="57" customHeight="1">
      <c r="B780" s="134"/>
      <c r="C780" s="135" t="s">
        <v>1122</v>
      </c>
      <c r="D780" s="135" t="s">
        <v>155</v>
      </c>
      <c r="E780" s="136" t="s">
        <v>1123</v>
      </c>
      <c r="F780" s="654" t="s">
        <v>1124</v>
      </c>
      <c r="G780" s="654"/>
      <c r="H780" s="654"/>
      <c r="I780" s="654"/>
      <c r="J780" s="137" t="s">
        <v>554</v>
      </c>
      <c r="K780" s="138">
        <v>3</v>
      </c>
      <c r="L780" s="203"/>
      <c r="M780" s="655"/>
      <c r="N780" s="655"/>
      <c r="O780" s="655"/>
      <c r="P780" s="655">
        <f t="shared" si="13"/>
        <v>0</v>
      </c>
      <c r="Q780" s="655"/>
      <c r="R780" s="139"/>
      <c r="T780" s="140" t="s">
        <v>5</v>
      </c>
      <c r="U780" s="42" t="s">
        <v>42</v>
      </c>
      <c r="V780" s="210">
        <f t="shared" si="14"/>
        <v>0</v>
      </c>
      <c r="W780" s="210">
        <f t="shared" si="15"/>
        <v>0</v>
      </c>
      <c r="X780" s="210">
        <f t="shared" si="16"/>
        <v>0</v>
      </c>
      <c r="Y780" s="141">
        <v>0</v>
      </c>
      <c r="Z780" s="141">
        <f t="shared" si="17"/>
        <v>0</v>
      </c>
      <c r="AA780" s="141">
        <v>0</v>
      </c>
      <c r="AB780" s="141">
        <f t="shared" si="18"/>
        <v>0</v>
      </c>
      <c r="AC780" s="141">
        <v>0</v>
      </c>
      <c r="AD780" s="142">
        <f t="shared" si="19"/>
        <v>0</v>
      </c>
      <c r="AR780" s="20" t="s">
        <v>370</v>
      </c>
      <c r="AT780" s="20" t="s">
        <v>155</v>
      </c>
      <c r="AU780" s="20" t="s">
        <v>95</v>
      </c>
      <c r="AY780" s="20" t="s">
        <v>153</v>
      </c>
      <c r="BE780" s="143">
        <f t="shared" si="20"/>
        <v>0</v>
      </c>
      <c r="BF780" s="143">
        <f t="shared" si="21"/>
        <v>0</v>
      </c>
      <c r="BG780" s="143">
        <f t="shared" si="22"/>
        <v>0</v>
      </c>
      <c r="BH780" s="143">
        <f t="shared" si="23"/>
        <v>0</v>
      </c>
      <c r="BI780" s="143">
        <f t="shared" si="24"/>
        <v>0</v>
      </c>
      <c r="BJ780" s="20" t="s">
        <v>84</v>
      </c>
      <c r="BK780" s="143">
        <f t="shared" si="25"/>
        <v>0</v>
      </c>
      <c r="BL780" s="20" t="s">
        <v>370</v>
      </c>
      <c r="BM780" s="20" t="s">
        <v>1125</v>
      </c>
    </row>
    <row r="781" spans="2:65" s="1" customFormat="1" ht="57" customHeight="1">
      <c r="B781" s="134"/>
      <c r="C781" s="135" t="s">
        <v>1126</v>
      </c>
      <c r="D781" s="135" t="s">
        <v>155</v>
      </c>
      <c r="E781" s="136" t="s">
        <v>1127</v>
      </c>
      <c r="F781" s="654" t="s">
        <v>1128</v>
      </c>
      <c r="G781" s="654"/>
      <c r="H781" s="654"/>
      <c r="I781" s="654"/>
      <c r="J781" s="137" t="s">
        <v>554</v>
      </c>
      <c r="K781" s="138">
        <v>4</v>
      </c>
      <c r="L781" s="203"/>
      <c r="M781" s="655"/>
      <c r="N781" s="655"/>
      <c r="O781" s="655"/>
      <c r="P781" s="655">
        <f t="shared" si="13"/>
        <v>0</v>
      </c>
      <c r="Q781" s="655"/>
      <c r="R781" s="139"/>
      <c r="T781" s="140" t="s">
        <v>5</v>
      </c>
      <c r="U781" s="42" t="s">
        <v>42</v>
      </c>
      <c r="V781" s="210">
        <f t="shared" si="14"/>
        <v>0</v>
      </c>
      <c r="W781" s="210">
        <f t="shared" si="15"/>
        <v>0</v>
      </c>
      <c r="X781" s="210">
        <f t="shared" si="16"/>
        <v>0</v>
      </c>
      <c r="Y781" s="141">
        <v>0</v>
      </c>
      <c r="Z781" s="141">
        <f t="shared" si="17"/>
        <v>0</v>
      </c>
      <c r="AA781" s="141">
        <v>0</v>
      </c>
      <c r="AB781" s="141">
        <f t="shared" si="18"/>
        <v>0</v>
      </c>
      <c r="AC781" s="141">
        <v>0</v>
      </c>
      <c r="AD781" s="142">
        <f t="shared" si="19"/>
        <v>0</v>
      </c>
      <c r="AR781" s="20" t="s">
        <v>370</v>
      </c>
      <c r="AT781" s="20" t="s">
        <v>155</v>
      </c>
      <c r="AU781" s="20" t="s">
        <v>95</v>
      </c>
      <c r="AY781" s="20" t="s">
        <v>153</v>
      </c>
      <c r="BE781" s="143">
        <f t="shared" si="20"/>
        <v>0</v>
      </c>
      <c r="BF781" s="143">
        <f t="shared" si="21"/>
        <v>0</v>
      </c>
      <c r="BG781" s="143">
        <f t="shared" si="22"/>
        <v>0</v>
      </c>
      <c r="BH781" s="143">
        <f t="shared" si="23"/>
        <v>0</v>
      </c>
      <c r="BI781" s="143">
        <f t="shared" si="24"/>
        <v>0</v>
      </c>
      <c r="BJ781" s="20" t="s">
        <v>84</v>
      </c>
      <c r="BK781" s="143">
        <f t="shared" si="25"/>
        <v>0</v>
      </c>
      <c r="BL781" s="20" t="s">
        <v>370</v>
      </c>
      <c r="BM781" s="20" t="s">
        <v>1129</v>
      </c>
    </row>
    <row r="782" spans="2:65" s="1" customFormat="1" ht="82.5" customHeight="1">
      <c r="B782" s="134"/>
      <c r="C782" s="135" t="s">
        <v>1130</v>
      </c>
      <c r="D782" s="135" t="s">
        <v>155</v>
      </c>
      <c r="E782" s="136" t="s">
        <v>1131</v>
      </c>
      <c r="F782" s="654" t="s">
        <v>1132</v>
      </c>
      <c r="G782" s="654"/>
      <c r="H782" s="654"/>
      <c r="I782" s="654"/>
      <c r="J782" s="137" t="s">
        <v>554</v>
      </c>
      <c r="K782" s="138">
        <v>3</v>
      </c>
      <c r="L782" s="203"/>
      <c r="M782" s="655"/>
      <c r="N782" s="655"/>
      <c r="O782" s="655"/>
      <c r="P782" s="655">
        <f t="shared" si="13"/>
        <v>0</v>
      </c>
      <c r="Q782" s="655"/>
      <c r="R782" s="139"/>
      <c r="T782" s="140" t="s">
        <v>5</v>
      </c>
      <c r="U782" s="42" t="s">
        <v>42</v>
      </c>
      <c r="V782" s="210">
        <f t="shared" si="14"/>
        <v>0</v>
      </c>
      <c r="W782" s="210">
        <f t="shared" si="15"/>
        <v>0</v>
      </c>
      <c r="X782" s="210">
        <f t="shared" si="16"/>
        <v>0</v>
      </c>
      <c r="Y782" s="141">
        <v>0</v>
      </c>
      <c r="Z782" s="141">
        <f t="shared" si="17"/>
        <v>0</v>
      </c>
      <c r="AA782" s="141">
        <v>0</v>
      </c>
      <c r="AB782" s="141">
        <f t="shared" si="18"/>
        <v>0</v>
      </c>
      <c r="AC782" s="141">
        <v>0</v>
      </c>
      <c r="AD782" s="142">
        <f t="shared" si="19"/>
        <v>0</v>
      </c>
      <c r="AR782" s="20" t="s">
        <v>370</v>
      </c>
      <c r="AT782" s="20" t="s">
        <v>155</v>
      </c>
      <c r="AU782" s="20" t="s">
        <v>95</v>
      </c>
      <c r="AY782" s="20" t="s">
        <v>153</v>
      </c>
      <c r="BE782" s="143">
        <f t="shared" si="20"/>
        <v>0</v>
      </c>
      <c r="BF782" s="143">
        <f t="shared" si="21"/>
        <v>0</v>
      </c>
      <c r="BG782" s="143">
        <f t="shared" si="22"/>
        <v>0</v>
      </c>
      <c r="BH782" s="143">
        <f t="shared" si="23"/>
        <v>0</v>
      </c>
      <c r="BI782" s="143">
        <f t="shared" si="24"/>
        <v>0</v>
      </c>
      <c r="BJ782" s="20" t="s">
        <v>84</v>
      </c>
      <c r="BK782" s="143">
        <f t="shared" si="25"/>
        <v>0</v>
      </c>
      <c r="BL782" s="20" t="s">
        <v>370</v>
      </c>
      <c r="BM782" s="20" t="s">
        <v>1133</v>
      </c>
    </row>
    <row r="783" spans="2:65" s="1" customFormat="1" ht="31.5" customHeight="1">
      <c r="B783" s="134"/>
      <c r="C783" s="135" t="s">
        <v>1134</v>
      </c>
      <c r="D783" s="135" t="s">
        <v>155</v>
      </c>
      <c r="E783" s="136" t="s">
        <v>1135</v>
      </c>
      <c r="F783" s="654" t="s">
        <v>1136</v>
      </c>
      <c r="G783" s="654"/>
      <c r="H783" s="654"/>
      <c r="I783" s="654"/>
      <c r="J783" s="137" t="s">
        <v>554</v>
      </c>
      <c r="K783" s="138">
        <v>1</v>
      </c>
      <c r="L783" s="203"/>
      <c r="M783" s="655"/>
      <c r="N783" s="655"/>
      <c r="O783" s="655"/>
      <c r="P783" s="655">
        <f t="shared" si="13"/>
        <v>0</v>
      </c>
      <c r="Q783" s="655"/>
      <c r="R783" s="139"/>
      <c r="T783" s="140" t="s">
        <v>5</v>
      </c>
      <c r="U783" s="42" t="s">
        <v>42</v>
      </c>
      <c r="V783" s="210">
        <f t="shared" si="14"/>
        <v>0</v>
      </c>
      <c r="W783" s="210">
        <f t="shared" si="15"/>
        <v>0</v>
      </c>
      <c r="X783" s="210">
        <f t="shared" si="16"/>
        <v>0</v>
      </c>
      <c r="Y783" s="141">
        <v>0</v>
      </c>
      <c r="Z783" s="141">
        <f t="shared" si="17"/>
        <v>0</v>
      </c>
      <c r="AA783" s="141">
        <v>0</v>
      </c>
      <c r="AB783" s="141">
        <f t="shared" si="18"/>
        <v>0</v>
      </c>
      <c r="AC783" s="141">
        <v>0</v>
      </c>
      <c r="AD783" s="142">
        <f t="shared" si="19"/>
        <v>0</v>
      </c>
      <c r="AR783" s="20" t="s">
        <v>370</v>
      </c>
      <c r="AT783" s="20" t="s">
        <v>155</v>
      </c>
      <c r="AU783" s="20" t="s">
        <v>95</v>
      </c>
      <c r="AY783" s="20" t="s">
        <v>153</v>
      </c>
      <c r="BE783" s="143">
        <f t="shared" si="20"/>
        <v>0</v>
      </c>
      <c r="BF783" s="143">
        <f t="shared" si="21"/>
        <v>0</v>
      </c>
      <c r="BG783" s="143">
        <f t="shared" si="22"/>
        <v>0</v>
      </c>
      <c r="BH783" s="143">
        <f t="shared" si="23"/>
        <v>0</v>
      </c>
      <c r="BI783" s="143">
        <f t="shared" si="24"/>
        <v>0</v>
      </c>
      <c r="BJ783" s="20" t="s">
        <v>84</v>
      </c>
      <c r="BK783" s="143">
        <f t="shared" si="25"/>
        <v>0</v>
      </c>
      <c r="BL783" s="20" t="s">
        <v>370</v>
      </c>
      <c r="BM783" s="20" t="s">
        <v>1137</v>
      </c>
    </row>
    <row r="784" spans="2:65" s="1" customFormat="1" ht="31.5" customHeight="1">
      <c r="B784" s="134"/>
      <c r="C784" s="135" t="s">
        <v>1138</v>
      </c>
      <c r="D784" s="135" t="s">
        <v>155</v>
      </c>
      <c r="E784" s="136" t="s">
        <v>1139</v>
      </c>
      <c r="F784" s="654" t="s">
        <v>1140</v>
      </c>
      <c r="G784" s="654"/>
      <c r="H784" s="654"/>
      <c r="I784" s="654"/>
      <c r="J784" s="137" t="s">
        <v>554</v>
      </c>
      <c r="K784" s="138">
        <v>1</v>
      </c>
      <c r="L784" s="203"/>
      <c r="M784" s="655"/>
      <c r="N784" s="655"/>
      <c r="O784" s="655"/>
      <c r="P784" s="655">
        <f t="shared" si="13"/>
        <v>0</v>
      </c>
      <c r="Q784" s="655"/>
      <c r="R784" s="139"/>
      <c r="T784" s="140" t="s">
        <v>5</v>
      </c>
      <c r="U784" s="42" t="s">
        <v>42</v>
      </c>
      <c r="V784" s="210">
        <f t="shared" si="14"/>
        <v>0</v>
      </c>
      <c r="W784" s="210">
        <f t="shared" si="15"/>
        <v>0</v>
      </c>
      <c r="X784" s="210">
        <f t="shared" si="16"/>
        <v>0</v>
      </c>
      <c r="Y784" s="141">
        <v>0</v>
      </c>
      <c r="Z784" s="141">
        <f t="shared" si="17"/>
        <v>0</v>
      </c>
      <c r="AA784" s="141">
        <v>0</v>
      </c>
      <c r="AB784" s="141">
        <f t="shared" si="18"/>
        <v>0</v>
      </c>
      <c r="AC784" s="141">
        <v>0</v>
      </c>
      <c r="AD784" s="142">
        <f t="shared" si="19"/>
        <v>0</v>
      </c>
      <c r="AR784" s="20" t="s">
        <v>370</v>
      </c>
      <c r="AT784" s="20" t="s">
        <v>155</v>
      </c>
      <c r="AU784" s="20" t="s">
        <v>95</v>
      </c>
      <c r="AY784" s="20" t="s">
        <v>153</v>
      </c>
      <c r="BE784" s="143">
        <f t="shared" si="20"/>
        <v>0</v>
      </c>
      <c r="BF784" s="143">
        <f t="shared" si="21"/>
        <v>0</v>
      </c>
      <c r="BG784" s="143">
        <f t="shared" si="22"/>
        <v>0</v>
      </c>
      <c r="BH784" s="143">
        <f t="shared" si="23"/>
        <v>0</v>
      </c>
      <c r="BI784" s="143">
        <f t="shared" si="24"/>
        <v>0</v>
      </c>
      <c r="BJ784" s="20" t="s">
        <v>84</v>
      </c>
      <c r="BK784" s="143">
        <f t="shared" si="25"/>
        <v>0</v>
      </c>
      <c r="BL784" s="20" t="s">
        <v>370</v>
      </c>
      <c r="BM784" s="20" t="s">
        <v>1141</v>
      </c>
    </row>
    <row r="785" spans="2:65" s="1" customFormat="1" ht="57" customHeight="1">
      <c r="B785" s="134"/>
      <c r="C785" s="135" t="s">
        <v>1142</v>
      </c>
      <c r="D785" s="135" t="s">
        <v>155</v>
      </c>
      <c r="E785" s="136" t="s">
        <v>1143</v>
      </c>
      <c r="F785" s="654" t="s">
        <v>1144</v>
      </c>
      <c r="G785" s="654"/>
      <c r="H785" s="654"/>
      <c r="I785" s="654"/>
      <c r="J785" s="137" t="s">
        <v>554</v>
      </c>
      <c r="K785" s="138">
        <v>1</v>
      </c>
      <c r="L785" s="203"/>
      <c r="M785" s="655"/>
      <c r="N785" s="655"/>
      <c r="O785" s="655"/>
      <c r="P785" s="655">
        <f t="shared" si="13"/>
        <v>0</v>
      </c>
      <c r="Q785" s="655"/>
      <c r="R785" s="139"/>
      <c r="T785" s="140" t="s">
        <v>5</v>
      </c>
      <c r="U785" s="42" t="s">
        <v>42</v>
      </c>
      <c r="V785" s="210">
        <f t="shared" si="14"/>
        <v>0</v>
      </c>
      <c r="W785" s="210">
        <f t="shared" si="15"/>
        <v>0</v>
      </c>
      <c r="X785" s="210">
        <f t="shared" si="16"/>
        <v>0</v>
      </c>
      <c r="Y785" s="141">
        <v>0</v>
      </c>
      <c r="Z785" s="141">
        <f t="shared" si="17"/>
        <v>0</v>
      </c>
      <c r="AA785" s="141">
        <v>0</v>
      </c>
      <c r="AB785" s="141">
        <f t="shared" si="18"/>
        <v>0</v>
      </c>
      <c r="AC785" s="141">
        <v>0</v>
      </c>
      <c r="AD785" s="142">
        <f t="shared" si="19"/>
        <v>0</v>
      </c>
      <c r="AR785" s="20" t="s">
        <v>370</v>
      </c>
      <c r="AT785" s="20" t="s">
        <v>155</v>
      </c>
      <c r="AU785" s="20" t="s">
        <v>95</v>
      </c>
      <c r="AY785" s="20" t="s">
        <v>153</v>
      </c>
      <c r="BE785" s="143">
        <f t="shared" si="20"/>
        <v>0</v>
      </c>
      <c r="BF785" s="143">
        <f t="shared" si="21"/>
        <v>0</v>
      </c>
      <c r="BG785" s="143">
        <f t="shared" si="22"/>
        <v>0</v>
      </c>
      <c r="BH785" s="143">
        <f t="shared" si="23"/>
        <v>0</v>
      </c>
      <c r="BI785" s="143">
        <f t="shared" si="24"/>
        <v>0</v>
      </c>
      <c r="BJ785" s="20" t="s">
        <v>84</v>
      </c>
      <c r="BK785" s="143">
        <f t="shared" si="25"/>
        <v>0</v>
      </c>
      <c r="BL785" s="20" t="s">
        <v>370</v>
      </c>
      <c r="BM785" s="20" t="s">
        <v>1145</v>
      </c>
    </row>
    <row r="786" spans="2:65" s="1" customFormat="1" ht="82.5" customHeight="1">
      <c r="B786" s="134"/>
      <c r="C786" s="135" t="s">
        <v>1146</v>
      </c>
      <c r="D786" s="135" t="s">
        <v>155</v>
      </c>
      <c r="E786" s="136" t="s">
        <v>1147</v>
      </c>
      <c r="F786" s="654" t="s">
        <v>1148</v>
      </c>
      <c r="G786" s="654"/>
      <c r="H786" s="654"/>
      <c r="I786" s="654"/>
      <c r="J786" s="137" t="s">
        <v>554</v>
      </c>
      <c r="K786" s="138">
        <v>1</v>
      </c>
      <c r="L786" s="203"/>
      <c r="M786" s="655"/>
      <c r="N786" s="655"/>
      <c r="O786" s="655"/>
      <c r="P786" s="655">
        <f t="shared" si="13"/>
        <v>0</v>
      </c>
      <c r="Q786" s="655"/>
      <c r="R786" s="139"/>
      <c r="T786" s="140" t="s">
        <v>5</v>
      </c>
      <c r="U786" s="42" t="s">
        <v>42</v>
      </c>
      <c r="V786" s="210">
        <f t="shared" si="14"/>
        <v>0</v>
      </c>
      <c r="W786" s="210">
        <f t="shared" si="15"/>
        <v>0</v>
      </c>
      <c r="X786" s="210">
        <f t="shared" si="16"/>
        <v>0</v>
      </c>
      <c r="Y786" s="141">
        <v>0</v>
      </c>
      <c r="Z786" s="141">
        <f t="shared" si="17"/>
        <v>0</v>
      </c>
      <c r="AA786" s="141">
        <v>0</v>
      </c>
      <c r="AB786" s="141">
        <f t="shared" si="18"/>
        <v>0</v>
      </c>
      <c r="AC786" s="141">
        <v>0</v>
      </c>
      <c r="AD786" s="142">
        <f t="shared" si="19"/>
        <v>0</v>
      </c>
      <c r="AR786" s="20" t="s">
        <v>370</v>
      </c>
      <c r="AT786" s="20" t="s">
        <v>155</v>
      </c>
      <c r="AU786" s="20" t="s">
        <v>95</v>
      </c>
      <c r="AY786" s="20" t="s">
        <v>153</v>
      </c>
      <c r="BE786" s="143">
        <f t="shared" si="20"/>
        <v>0</v>
      </c>
      <c r="BF786" s="143">
        <f t="shared" si="21"/>
        <v>0</v>
      </c>
      <c r="BG786" s="143">
        <f t="shared" si="22"/>
        <v>0</v>
      </c>
      <c r="BH786" s="143">
        <f t="shared" si="23"/>
        <v>0</v>
      </c>
      <c r="BI786" s="143">
        <f t="shared" si="24"/>
        <v>0</v>
      </c>
      <c r="BJ786" s="20" t="s">
        <v>84</v>
      </c>
      <c r="BK786" s="143">
        <f t="shared" si="25"/>
        <v>0</v>
      </c>
      <c r="BL786" s="20" t="s">
        <v>370</v>
      </c>
      <c r="BM786" s="20" t="s">
        <v>1149</v>
      </c>
    </row>
    <row r="787" spans="2:65" s="1" customFormat="1" ht="82.5" customHeight="1">
      <c r="B787" s="134"/>
      <c r="C787" s="135" t="s">
        <v>1150</v>
      </c>
      <c r="D787" s="135" t="s">
        <v>155</v>
      </c>
      <c r="E787" s="136" t="s">
        <v>1151</v>
      </c>
      <c r="F787" s="654" t="s">
        <v>1152</v>
      </c>
      <c r="G787" s="654"/>
      <c r="H787" s="654"/>
      <c r="I787" s="654"/>
      <c r="J787" s="137" t="s">
        <v>554</v>
      </c>
      <c r="K787" s="138">
        <v>1</v>
      </c>
      <c r="L787" s="203"/>
      <c r="M787" s="655"/>
      <c r="N787" s="655"/>
      <c r="O787" s="655"/>
      <c r="P787" s="655">
        <f t="shared" si="13"/>
        <v>0</v>
      </c>
      <c r="Q787" s="655"/>
      <c r="R787" s="139"/>
      <c r="T787" s="140" t="s">
        <v>5</v>
      </c>
      <c r="U787" s="42" t="s">
        <v>42</v>
      </c>
      <c r="V787" s="210">
        <f t="shared" si="14"/>
        <v>0</v>
      </c>
      <c r="W787" s="210">
        <f t="shared" si="15"/>
        <v>0</v>
      </c>
      <c r="X787" s="210">
        <f t="shared" si="16"/>
        <v>0</v>
      </c>
      <c r="Y787" s="141">
        <v>0</v>
      </c>
      <c r="Z787" s="141">
        <f t="shared" si="17"/>
        <v>0</v>
      </c>
      <c r="AA787" s="141">
        <v>0</v>
      </c>
      <c r="AB787" s="141">
        <f t="shared" si="18"/>
        <v>0</v>
      </c>
      <c r="AC787" s="141">
        <v>0</v>
      </c>
      <c r="AD787" s="142">
        <f t="shared" si="19"/>
        <v>0</v>
      </c>
      <c r="AR787" s="20" t="s">
        <v>370</v>
      </c>
      <c r="AT787" s="20" t="s">
        <v>155</v>
      </c>
      <c r="AU787" s="20" t="s">
        <v>95</v>
      </c>
      <c r="AY787" s="20" t="s">
        <v>153</v>
      </c>
      <c r="BE787" s="143">
        <f t="shared" si="20"/>
        <v>0</v>
      </c>
      <c r="BF787" s="143">
        <f t="shared" si="21"/>
        <v>0</v>
      </c>
      <c r="BG787" s="143">
        <f t="shared" si="22"/>
        <v>0</v>
      </c>
      <c r="BH787" s="143">
        <f t="shared" si="23"/>
        <v>0</v>
      </c>
      <c r="BI787" s="143">
        <f t="shared" si="24"/>
        <v>0</v>
      </c>
      <c r="BJ787" s="20" t="s">
        <v>84</v>
      </c>
      <c r="BK787" s="143">
        <f t="shared" si="25"/>
        <v>0</v>
      </c>
      <c r="BL787" s="20" t="s">
        <v>370</v>
      </c>
      <c r="BM787" s="20" t="s">
        <v>1153</v>
      </c>
    </row>
    <row r="788" spans="2:65" s="1" customFormat="1" ht="31.5" customHeight="1">
      <c r="B788" s="134"/>
      <c r="C788" s="135" t="s">
        <v>1154</v>
      </c>
      <c r="D788" s="135" t="s">
        <v>155</v>
      </c>
      <c r="E788" s="136" t="s">
        <v>1155</v>
      </c>
      <c r="F788" s="654" t="s">
        <v>1156</v>
      </c>
      <c r="G788" s="654"/>
      <c r="H788" s="654"/>
      <c r="I788" s="654"/>
      <c r="J788" s="137" t="s">
        <v>554</v>
      </c>
      <c r="K788" s="138">
        <v>6</v>
      </c>
      <c r="L788" s="203"/>
      <c r="M788" s="655"/>
      <c r="N788" s="655"/>
      <c r="O788" s="655"/>
      <c r="P788" s="655">
        <f t="shared" si="13"/>
        <v>0</v>
      </c>
      <c r="Q788" s="655"/>
      <c r="R788" s="139"/>
      <c r="T788" s="140" t="s">
        <v>5</v>
      </c>
      <c r="U788" s="42" t="s">
        <v>42</v>
      </c>
      <c r="V788" s="210">
        <f t="shared" si="14"/>
        <v>0</v>
      </c>
      <c r="W788" s="210">
        <f t="shared" si="15"/>
        <v>0</v>
      </c>
      <c r="X788" s="210">
        <f t="shared" si="16"/>
        <v>0</v>
      </c>
      <c r="Y788" s="141">
        <v>0</v>
      </c>
      <c r="Z788" s="141">
        <f t="shared" si="17"/>
        <v>0</v>
      </c>
      <c r="AA788" s="141">
        <v>0</v>
      </c>
      <c r="AB788" s="141">
        <f t="shared" si="18"/>
        <v>0</v>
      </c>
      <c r="AC788" s="141">
        <v>0</v>
      </c>
      <c r="AD788" s="142">
        <f t="shared" si="19"/>
        <v>0</v>
      </c>
      <c r="AR788" s="20" t="s">
        <v>370</v>
      </c>
      <c r="AT788" s="20" t="s">
        <v>155</v>
      </c>
      <c r="AU788" s="20" t="s">
        <v>95</v>
      </c>
      <c r="AY788" s="20" t="s">
        <v>153</v>
      </c>
      <c r="BE788" s="143">
        <f t="shared" si="20"/>
        <v>0</v>
      </c>
      <c r="BF788" s="143">
        <f t="shared" si="21"/>
        <v>0</v>
      </c>
      <c r="BG788" s="143">
        <f t="shared" si="22"/>
        <v>0</v>
      </c>
      <c r="BH788" s="143">
        <f t="shared" si="23"/>
        <v>0</v>
      </c>
      <c r="BI788" s="143">
        <f t="shared" si="24"/>
        <v>0</v>
      </c>
      <c r="BJ788" s="20" t="s">
        <v>84</v>
      </c>
      <c r="BK788" s="143">
        <f t="shared" si="25"/>
        <v>0</v>
      </c>
      <c r="BL788" s="20" t="s">
        <v>370</v>
      </c>
      <c r="BM788" s="20" t="s">
        <v>1157</v>
      </c>
    </row>
    <row r="789" spans="2:65" s="1" customFormat="1" ht="31.5" customHeight="1">
      <c r="B789" s="134"/>
      <c r="C789" s="135" t="s">
        <v>1158</v>
      </c>
      <c r="D789" s="135" t="s">
        <v>155</v>
      </c>
      <c r="E789" s="136" t="s">
        <v>1159</v>
      </c>
      <c r="F789" s="654" t="s">
        <v>1160</v>
      </c>
      <c r="G789" s="654"/>
      <c r="H789" s="654"/>
      <c r="I789" s="654"/>
      <c r="J789" s="137" t="s">
        <v>554</v>
      </c>
      <c r="K789" s="138">
        <v>4</v>
      </c>
      <c r="L789" s="203"/>
      <c r="M789" s="655"/>
      <c r="N789" s="655"/>
      <c r="O789" s="655"/>
      <c r="P789" s="655">
        <f t="shared" si="13"/>
        <v>0</v>
      </c>
      <c r="Q789" s="655"/>
      <c r="R789" s="139"/>
      <c r="T789" s="140" t="s">
        <v>5</v>
      </c>
      <c r="U789" s="42" t="s">
        <v>42</v>
      </c>
      <c r="V789" s="210">
        <f t="shared" si="14"/>
        <v>0</v>
      </c>
      <c r="W789" s="210">
        <f t="shared" si="15"/>
        <v>0</v>
      </c>
      <c r="X789" s="210">
        <f t="shared" si="16"/>
        <v>0</v>
      </c>
      <c r="Y789" s="141">
        <v>0</v>
      </c>
      <c r="Z789" s="141">
        <f t="shared" si="17"/>
        <v>0</v>
      </c>
      <c r="AA789" s="141">
        <v>0</v>
      </c>
      <c r="AB789" s="141">
        <f t="shared" si="18"/>
        <v>0</v>
      </c>
      <c r="AC789" s="141">
        <v>0</v>
      </c>
      <c r="AD789" s="142">
        <f t="shared" si="19"/>
        <v>0</v>
      </c>
      <c r="AR789" s="20" t="s">
        <v>370</v>
      </c>
      <c r="AT789" s="20" t="s">
        <v>155</v>
      </c>
      <c r="AU789" s="20" t="s">
        <v>95</v>
      </c>
      <c r="AY789" s="20" t="s">
        <v>153</v>
      </c>
      <c r="BE789" s="143">
        <f t="shared" si="20"/>
        <v>0</v>
      </c>
      <c r="BF789" s="143">
        <f t="shared" si="21"/>
        <v>0</v>
      </c>
      <c r="BG789" s="143">
        <f t="shared" si="22"/>
        <v>0</v>
      </c>
      <c r="BH789" s="143">
        <f t="shared" si="23"/>
        <v>0</v>
      </c>
      <c r="BI789" s="143">
        <f t="shared" si="24"/>
        <v>0</v>
      </c>
      <c r="BJ789" s="20" t="s">
        <v>84</v>
      </c>
      <c r="BK789" s="143">
        <f t="shared" si="25"/>
        <v>0</v>
      </c>
      <c r="BL789" s="20" t="s">
        <v>370</v>
      </c>
      <c r="BM789" s="20" t="s">
        <v>1161</v>
      </c>
    </row>
    <row r="790" spans="2:65" s="1" customFormat="1" ht="31.5" customHeight="1">
      <c r="B790" s="134"/>
      <c r="C790" s="135" t="s">
        <v>1162</v>
      </c>
      <c r="D790" s="135" t="s">
        <v>155</v>
      </c>
      <c r="E790" s="136" t="s">
        <v>1163</v>
      </c>
      <c r="F790" s="654" t="s">
        <v>1164</v>
      </c>
      <c r="G790" s="654"/>
      <c r="H790" s="654"/>
      <c r="I790" s="654"/>
      <c r="J790" s="137" t="s">
        <v>554</v>
      </c>
      <c r="K790" s="138">
        <v>12</v>
      </c>
      <c r="L790" s="203"/>
      <c r="M790" s="655"/>
      <c r="N790" s="655"/>
      <c r="O790" s="655"/>
      <c r="P790" s="655">
        <f t="shared" si="13"/>
        <v>0</v>
      </c>
      <c r="Q790" s="655"/>
      <c r="R790" s="139"/>
      <c r="T790" s="140" t="s">
        <v>5</v>
      </c>
      <c r="U790" s="42" t="s">
        <v>42</v>
      </c>
      <c r="V790" s="210">
        <f t="shared" si="14"/>
        <v>0</v>
      </c>
      <c r="W790" s="210">
        <f t="shared" si="15"/>
        <v>0</v>
      </c>
      <c r="X790" s="210">
        <f t="shared" si="16"/>
        <v>0</v>
      </c>
      <c r="Y790" s="141">
        <v>0</v>
      </c>
      <c r="Z790" s="141">
        <f t="shared" si="17"/>
        <v>0</v>
      </c>
      <c r="AA790" s="141">
        <v>0</v>
      </c>
      <c r="AB790" s="141">
        <f t="shared" si="18"/>
        <v>0</v>
      </c>
      <c r="AC790" s="141">
        <v>0</v>
      </c>
      <c r="AD790" s="142">
        <f t="shared" si="19"/>
        <v>0</v>
      </c>
      <c r="AR790" s="20" t="s">
        <v>370</v>
      </c>
      <c r="AT790" s="20" t="s">
        <v>155</v>
      </c>
      <c r="AU790" s="20" t="s">
        <v>95</v>
      </c>
      <c r="AY790" s="20" t="s">
        <v>153</v>
      </c>
      <c r="BE790" s="143">
        <f t="shared" si="20"/>
        <v>0</v>
      </c>
      <c r="BF790" s="143">
        <f t="shared" si="21"/>
        <v>0</v>
      </c>
      <c r="BG790" s="143">
        <f t="shared" si="22"/>
        <v>0</v>
      </c>
      <c r="BH790" s="143">
        <f t="shared" si="23"/>
        <v>0</v>
      </c>
      <c r="BI790" s="143">
        <f t="shared" si="24"/>
        <v>0</v>
      </c>
      <c r="BJ790" s="20" t="s">
        <v>84</v>
      </c>
      <c r="BK790" s="143">
        <f t="shared" si="25"/>
        <v>0</v>
      </c>
      <c r="BL790" s="20" t="s">
        <v>370</v>
      </c>
      <c r="BM790" s="20" t="s">
        <v>1165</v>
      </c>
    </row>
    <row r="791" spans="2:65" s="1" customFormat="1" ht="31.5" customHeight="1">
      <c r="B791" s="134"/>
      <c r="C791" s="135" t="s">
        <v>1166</v>
      </c>
      <c r="D791" s="135" t="s">
        <v>155</v>
      </c>
      <c r="E791" s="136" t="s">
        <v>1167</v>
      </c>
      <c r="F791" s="654" t="s">
        <v>1168</v>
      </c>
      <c r="G791" s="654"/>
      <c r="H791" s="654"/>
      <c r="I791" s="654"/>
      <c r="J791" s="137" t="s">
        <v>554</v>
      </c>
      <c r="K791" s="138">
        <v>4</v>
      </c>
      <c r="L791" s="203"/>
      <c r="M791" s="655"/>
      <c r="N791" s="655"/>
      <c r="O791" s="655"/>
      <c r="P791" s="655">
        <f t="shared" si="13"/>
        <v>0</v>
      </c>
      <c r="Q791" s="655"/>
      <c r="R791" s="139"/>
      <c r="T791" s="140" t="s">
        <v>5</v>
      </c>
      <c r="U791" s="42" t="s">
        <v>42</v>
      </c>
      <c r="V791" s="210">
        <f t="shared" si="14"/>
        <v>0</v>
      </c>
      <c r="W791" s="210">
        <f t="shared" si="15"/>
        <v>0</v>
      </c>
      <c r="X791" s="210">
        <f t="shared" si="16"/>
        <v>0</v>
      </c>
      <c r="Y791" s="141">
        <v>0</v>
      </c>
      <c r="Z791" s="141">
        <f t="shared" si="17"/>
        <v>0</v>
      </c>
      <c r="AA791" s="141">
        <v>0</v>
      </c>
      <c r="AB791" s="141">
        <f t="shared" si="18"/>
        <v>0</v>
      </c>
      <c r="AC791" s="141">
        <v>0</v>
      </c>
      <c r="AD791" s="142">
        <f t="shared" si="19"/>
        <v>0</v>
      </c>
      <c r="AR791" s="20" t="s">
        <v>370</v>
      </c>
      <c r="AT791" s="20" t="s">
        <v>155</v>
      </c>
      <c r="AU791" s="20" t="s">
        <v>95</v>
      </c>
      <c r="AY791" s="20" t="s">
        <v>153</v>
      </c>
      <c r="BE791" s="143">
        <f t="shared" si="20"/>
        <v>0</v>
      </c>
      <c r="BF791" s="143">
        <f t="shared" si="21"/>
        <v>0</v>
      </c>
      <c r="BG791" s="143">
        <f t="shared" si="22"/>
        <v>0</v>
      </c>
      <c r="BH791" s="143">
        <f t="shared" si="23"/>
        <v>0</v>
      </c>
      <c r="BI791" s="143">
        <f t="shared" si="24"/>
        <v>0</v>
      </c>
      <c r="BJ791" s="20" t="s">
        <v>84</v>
      </c>
      <c r="BK791" s="143">
        <f t="shared" si="25"/>
        <v>0</v>
      </c>
      <c r="BL791" s="20" t="s">
        <v>370</v>
      </c>
      <c r="BM791" s="20" t="s">
        <v>1169</v>
      </c>
    </row>
    <row r="792" spans="2:65" s="1" customFormat="1" ht="57" customHeight="1">
      <c r="B792" s="134"/>
      <c r="C792" s="135" t="s">
        <v>1170</v>
      </c>
      <c r="D792" s="135" t="s">
        <v>155</v>
      </c>
      <c r="E792" s="136" t="s">
        <v>1171</v>
      </c>
      <c r="F792" s="654" t="s">
        <v>1172</v>
      </c>
      <c r="G792" s="654"/>
      <c r="H792" s="654"/>
      <c r="I792" s="654"/>
      <c r="J792" s="137" t="s">
        <v>554</v>
      </c>
      <c r="K792" s="138">
        <v>1</v>
      </c>
      <c r="L792" s="203"/>
      <c r="M792" s="655"/>
      <c r="N792" s="655"/>
      <c r="O792" s="655"/>
      <c r="P792" s="655">
        <f t="shared" si="13"/>
        <v>0</v>
      </c>
      <c r="Q792" s="655"/>
      <c r="R792" s="139"/>
      <c r="T792" s="140" t="s">
        <v>5</v>
      </c>
      <c r="U792" s="42" t="s">
        <v>42</v>
      </c>
      <c r="V792" s="210">
        <f t="shared" si="14"/>
        <v>0</v>
      </c>
      <c r="W792" s="210">
        <f t="shared" si="15"/>
        <v>0</v>
      </c>
      <c r="X792" s="210">
        <f t="shared" si="16"/>
        <v>0</v>
      </c>
      <c r="Y792" s="141">
        <v>0</v>
      </c>
      <c r="Z792" s="141">
        <f t="shared" si="17"/>
        <v>0</v>
      </c>
      <c r="AA792" s="141">
        <v>0</v>
      </c>
      <c r="AB792" s="141">
        <f t="shared" si="18"/>
        <v>0</v>
      </c>
      <c r="AC792" s="141">
        <v>0</v>
      </c>
      <c r="AD792" s="142">
        <f t="shared" si="19"/>
        <v>0</v>
      </c>
      <c r="AR792" s="20" t="s">
        <v>370</v>
      </c>
      <c r="AT792" s="20" t="s">
        <v>155</v>
      </c>
      <c r="AU792" s="20" t="s">
        <v>95</v>
      </c>
      <c r="AY792" s="20" t="s">
        <v>153</v>
      </c>
      <c r="BE792" s="143">
        <f t="shared" si="20"/>
        <v>0</v>
      </c>
      <c r="BF792" s="143">
        <f t="shared" si="21"/>
        <v>0</v>
      </c>
      <c r="BG792" s="143">
        <f t="shared" si="22"/>
        <v>0</v>
      </c>
      <c r="BH792" s="143">
        <f t="shared" si="23"/>
        <v>0</v>
      </c>
      <c r="BI792" s="143">
        <f t="shared" si="24"/>
        <v>0</v>
      </c>
      <c r="BJ792" s="20" t="s">
        <v>84</v>
      </c>
      <c r="BK792" s="143">
        <f t="shared" si="25"/>
        <v>0</v>
      </c>
      <c r="BL792" s="20" t="s">
        <v>370</v>
      </c>
      <c r="BM792" s="20" t="s">
        <v>1173</v>
      </c>
    </row>
    <row r="793" spans="2:65" s="1" customFormat="1" ht="31.5" customHeight="1">
      <c r="B793" s="134"/>
      <c r="C793" s="135" t="s">
        <v>1174</v>
      </c>
      <c r="D793" s="135" t="s">
        <v>155</v>
      </c>
      <c r="E793" s="136" t="s">
        <v>1175</v>
      </c>
      <c r="F793" s="654" t="s">
        <v>1176</v>
      </c>
      <c r="G793" s="654"/>
      <c r="H793" s="654"/>
      <c r="I793" s="654"/>
      <c r="J793" s="137" t="s">
        <v>554</v>
      </c>
      <c r="K793" s="138">
        <v>1</v>
      </c>
      <c r="L793" s="203"/>
      <c r="M793" s="655"/>
      <c r="N793" s="655"/>
      <c r="O793" s="655"/>
      <c r="P793" s="655">
        <f t="shared" si="13"/>
        <v>0</v>
      </c>
      <c r="Q793" s="655"/>
      <c r="R793" s="139"/>
      <c r="T793" s="140" t="s">
        <v>5</v>
      </c>
      <c r="U793" s="42" t="s">
        <v>42</v>
      </c>
      <c r="V793" s="210">
        <f t="shared" si="14"/>
        <v>0</v>
      </c>
      <c r="W793" s="210">
        <f t="shared" si="15"/>
        <v>0</v>
      </c>
      <c r="X793" s="210">
        <f t="shared" si="16"/>
        <v>0</v>
      </c>
      <c r="Y793" s="141">
        <v>0</v>
      </c>
      <c r="Z793" s="141">
        <f t="shared" si="17"/>
        <v>0</v>
      </c>
      <c r="AA793" s="141">
        <v>0</v>
      </c>
      <c r="AB793" s="141">
        <f t="shared" si="18"/>
        <v>0</v>
      </c>
      <c r="AC793" s="141">
        <v>0</v>
      </c>
      <c r="AD793" s="142">
        <f t="shared" si="19"/>
        <v>0</v>
      </c>
      <c r="AR793" s="20" t="s">
        <v>370</v>
      </c>
      <c r="AT793" s="20" t="s">
        <v>155</v>
      </c>
      <c r="AU793" s="20" t="s">
        <v>95</v>
      </c>
      <c r="AY793" s="20" t="s">
        <v>153</v>
      </c>
      <c r="BE793" s="143">
        <f t="shared" si="20"/>
        <v>0</v>
      </c>
      <c r="BF793" s="143">
        <f t="shared" si="21"/>
        <v>0</v>
      </c>
      <c r="BG793" s="143">
        <f t="shared" si="22"/>
        <v>0</v>
      </c>
      <c r="BH793" s="143">
        <f t="shared" si="23"/>
        <v>0</v>
      </c>
      <c r="BI793" s="143">
        <f t="shared" si="24"/>
        <v>0</v>
      </c>
      <c r="BJ793" s="20" t="s">
        <v>84</v>
      </c>
      <c r="BK793" s="143">
        <f t="shared" si="25"/>
        <v>0</v>
      </c>
      <c r="BL793" s="20" t="s">
        <v>370</v>
      </c>
      <c r="BM793" s="20" t="s">
        <v>1177</v>
      </c>
    </row>
    <row r="794" spans="2:65" s="1" customFormat="1" ht="82.5" customHeight="1">
      <c r="B794" s="134"/>
      <c r="C794" s="135" t="s">
        <v>1178</v>
      </c>
      <c r="D794" s="135" t="s">
        <v>155</v>
      </c>
      <c r="E794" s="136" t="s">
        <v>1179</v>
      </c>
      <c r="F794" s="654" t="s">
        <v>1180</v>
      </c>
      <c r="G794" s="654"/>
      <c r="H794" s="654"/>
      <c r="I794" s="654"/>
      <c r="J794" s="137" t="s">
        <v>554</v>
      </c>
      <c r="K794" s="138">
        <v>5</v>
      </c>
      <c r="L794" s="203"/>
      <c r="M794" s="655"/>
      <c r="N794" s="655"/>
      <c r="O794" s="655"/>
      <c r="P794" s="655">
        <f t="shared" si="13"/>
        <v>0</v>
      </c>
      <c r="Q794" s="655"/>
      <c r="R794" s="139"/>
      <c r="T794" s="140" t="s">
        <v>5</v>
      </c>
      <c r="U794" s="42" t="s">
        <v>42</v>
      </c>
      <c r="V794" s="210">
        <f t="shared" si="14"/>
        <v>0</v>
      </c>
      <c r="W794" s="210">
        <f t="shared" si="15"/>
        <v>0</v>
      </c>
      <c r="X794" s="210">
        <f t="shared" si="16"/>
        <v>0</v>
      </c>
      <c r="Y794" s="141">
        <v>0</v>
      </c>
      <c r="Z794" s="141">
        <f t="shared" si="17"/>
        <v>0</v>
      </c>
      <c r="AA794" s="141">
        <v>0</v>
      </c>
      <c r="AB794" s="141">
        <f t="shared" si="18"/>
        <v>0</v>
      </c>
      <c r="AC794" s="141">
        <v>0</v>
      </c>
      <c r="AD794" s="142">
        <f t="shared" si="19"/>
        <v>0</v>
      </c>
      <c r="AR794" s="20" t="s">
        <v>370</v>
      </c>
      <c r="AT794" s="20" t="s">
        <v>155</v>
      </c>
      <c r="AU794" s="20" t="s">
        <v>95</v>
      </c>
      <c r="AY794" s="20" t="s">
        <v>153</v>
      </c>
      <c r="BE794" s="143">
        <f t="shared" si="20"/>
        <v>0</v>
      </c>
      <c r="BF794" s="143">
        <f t="shared" si="21"/>
        <v>0</v>
      </c>
      <c r="BG794" s="143">
        <f t="shared" si="22"/>
        <v>0</v>
      </c>
      <c r="BH794" s="143">
        <f t="shared" si="23"/>
        <v>0</v>
      </c>
      <c r="BI794" s="143">
        <f t="shared" si="24"/>
        <v>0</v>
      </c>
      <c r="BJ794" s="20" t="s">
        <v>84</v>
      </c>
      <c r="BK794" s="143">
        <f t="shared" si="25"/>
        <v>0</v>
      </c>
      <c r="BL794" s="20" t="s">
        <v>370</v>
      </c>
      <c r="BM794" s="20" t="s">
        <v>1181</v>
      </c>
    </row>
    <row r="795" spans="2:65" s="1" customFormat="1" ht="82.5" customHeight="1">
      <c r="B795" s="134"/>
      <c r="C795" s="135" t="s">
        <v>1182</v>
      </c>
      <c r="D795" s="135" t="s">
        <v>155</v>
      </c>
      <c r="E795" s="136" t="s">
        <v>1183</v>
      </c>
      <c r="F795" s="654" t="s">
        <v>1184</v>
      </c>
      <c r="G795" s="654"/>
      <c r="H795" s="654"/>
      <c r="I795" s="654"/>
      <c r="J795" s="137" t="s">
        <v>554</v>
      </c>
      <c r="K795" s="138">
        <v>1</v>
      </c>
      <c r="L795" s="203"/>
      <c r="M795" s="655"/>
      <c r="N795" s="655"/>
      <c r="O795" s="655"/>
      <c r="P795" s="655">
        <f t="shared" si="13"/>
        <v>0</v>
      </c>
      <c r="Q795" s="655"/>
      <c r="R795" s="139"/>
      <c r="T795" s="140" t="s">
        <v>5</v>
      </c>
      <c r="U795" s="42" t="s">
        <v>42</v>
      </c>
      <c r="V795" s="210">
        <f t="shared" si="14"/>
        <v>0</v>
      </c>
      <c r="W795" s="210">
        <f t="shared" si="15"/>
        <v>0</v>
      </c>
      <c r="X795" s="210">
        <f t="shared" si="16"/>
        <v>0</v>
      </c>
      <c r="Y795" s="141">
        <v>0</v>
      </c>
      <c r="Z795" s="141">
        <f t="shared" si="17"/>
        <v>0</v>
      </c>
      <c r="AA795" s="141">
        <v>0</v>
      </c>
      <c r="AB795" s="141">
        <f t="shared" si="18"/>
        <v>0</v>
      </c>
      <c r="AC795" s="141">
        <v>0</v>
      </c>
      <c r="AD795" s="142">
        <f t="shared" si="19"/>
        <v>0</v>
      </c>
      <c r="AR795" s="20" t="s">
        <v>370</v>
      </c>
      <c r="AT795" s="20" t="s">
        <v>155</v>
      </c>
      <c r="AU795" s="20" t="s">
        <v>95</v>
      </c>
      <c r="AY795" s="20" t="s">
        <v>153</v>
      </c>
      <c r="BE795" s="143">
        <f t="shared" si="20"/>
        <v>0</v>
      </c>
      <c r="BF795" s="143">
        <f t="shared" si="21"/>
        <v>0</v>
      </c>
      <c r="BG795" s="143">
        <f t="shared" si="22"/>
        <v>0</v>
      </c>
      <c r="BH795" s="143">
        <f t="shared" si="23"/>
        <v>0</v>
      </c>
      <c r="BI795" s="143">
        <f t="shared" si="24"/>
        <v>0</v>
      </c>
      <c r="BJ795" s="20" t="s">
        <v>84</v>
      </c>
      <c r="BK795" s="143">
        <f t="shared" si="25"/>
        <v>0</v>
      </c>
      <c r="BL795" s="20" t="s">
        <v>370</v>
      </c>
      <c r="BM795" s="20" t="s">
        <v>1185</v>
      </c>
    </row>
    <row r="796" spans="2:65" s="1" customFormat="1" ht="82.5" customHeight="1">
      <c r="B796" s="134"/>
      <c r="C796" s="135" t="s">
        <v>1186</v>
      </c>
      <c r="D796" s="135" t="s">
        <v>155</v>
      </c>
      <c r="E796" s="136" t="s">
        <v>1187</v>
      </c>
      <c r="F796" s="654" t="s">
        <v>1463</v>
      </c>
      <c r="G796" s="654"/>
      <c r="H796" s="654"/>
      <c r="I796" s="654"/>
      <c r="J796" s="137" t="s">
        <v>198</v>
      </c>
      <c r="K796" s="138">
        <v>0.59299999999999997</v>
      </c>
      <c r="L796" s="203"/>
      <c r="M796" s="655"/>
      <c r="N796" s="655"/>
      <c r="O796" s="655"/>
      <c r="P796" s="655">
        <f t="shared" si="13"/>
        <v>0</v>
      </c>
      <c r="Q796" s="655"/>
      <c r="R796" s="139"/>
      <c r="T796" s="140" t="s">
        <v>5</v>
      </c>
      <c r="U796" s="42" t="s">
        <v>42</v>
      </c>
      <c r="V796" s="210">
        <f t="shared" si="14"/>
        <v>0</v>
      </c>
      <c r="W796" s="210">
        <f t="shared" si="15"/>
        <v>0</v>
      </c>
      <c r="X796" s="210">
        <f t="shared" si="16"/>
        <v>0</v>
      </c>
      <c r="Y796" s="141">
        <v>0</v>
      </c>
      <c r="Z796" s="141">
        <f t="shared" si="17"/>
        <v>0</v>
      </c>
      <c r="AA796" s="141">
        <v>0</v>
      </c>
      <c r="AB796" s="141">
        <f t="shared" si="18"/>
        <v>0</v>
      </c>
      <c r="AC796" s="141">
        <v>0</v>
      </c>
      <c r="AD796" s="142">
        <f t="shared" si="19"/>
        <v>0</v>
      </c>
      <c r="AR796" s="20" t="s">
        <v>370</v>
      </c>
      <c r="AT796" s="20" t="s">
        <v>155</v>
      </c>
      <c r="AU796" s="20" t="s">
        <v>95</v>
      </c>
      <c r="AY796" s="20" t="s">
        <v>153</v>
      </c>
      <c r="BE796" s="143">
        <f t="shared" si="20"/>
        <v>0</v>
      </c>
      <c r="BF796" s="143">
        <f t="shared" si="21"/>
        <v>0</v>
      </c>
      <c r="BG796" s="143">
        <f t="shared" si="22"/>
        <v>0</v>
      </c>
      <c r="BH796" s="143">
        <f t="shared" si="23"/>
        <v>0</v>
      </c>
      <c r="BI796" s="143">
        <f t="shared" si="24"/>
        <v>0</v>
      </c>
      <c r="BJ796" s="20" t="s">
        <v>84</v>
      </c>
      <c r="BK796" s="143">
        <f t="shared" si="25"/>
        <v>0</v>
      </c>
      <c r="BL796" s="20" t="s">
        <v>370</v>
      </c>
      <c r="BM796" s="20" t="s">
        <v>1188</v>
      </c>
    </row>
    <row r="797" spans="2:65" s="10" customFormat="1" ht="22.5" customHeight="1">
      <c r="B797" s="144"/>
      <c r="C797" s="201"/>
      <c r="D797" s="201"/>
      <c r="E797" s="145" t="s">
        <v>5</v>
      </c>
      <c r="F797" s="662" t="s">
        <v>1462</v>
      </c>
      <c r="G797" s="663"/>
      <c r="H797" s="663"/>
      <c r="I797" s="663"/>
      <c r="J797" s="201"/>
      <c r="K797" s="146">
        <v>0.59299999999999997</v>
      </c>
      <c r="L797" s="201"/>
      <c r="M797" s="201"/>
      <c r="N797" s="201"/>
      <c r="O797" s="201"/>
      <c r="P797" s="201"/>
      <c r="Q797" s="201"/>
      <c r="R797" s="147"/>
      <c r="T797" s="148"/>
      <c r="U797" s="201"/>
      <c r="V797" s="201"/>
      <c r="W797" s="201"/>
      <c r="X797" s="201"/>
      <c r="Y797" s="201"/>
      <c r="Z797" s="201"/>
      <c r="AA797" s="201"/>
      <c r="AB797" s="201"/>
      <c r="AC797" s="201"/>
      <c r="AD797" s="149"/>
      <c r="AT797" s="150" t="s">
        <v>162</v>
      </c>
      <c r="AU797" s="150" t="s">
        <v>95</v>
      </c>
      <c r="AV797" s="10" t="s">
        <v>95</v>
      </c>
      <c r="AW797" s="10" t="s">
        <v>7</v>
      </c>
      <c r="AX797" s="10" t="s">
        <v>79</v>
      </c>
      <c r="AY797" s="150" t="s">
        <v>153</v>
      </c>
    </row>
    <row r="798" spans="2:65" s="11" customFormat="1" ht="22.5" customHeight="1">
      <c r="B798" s="151"/>
      <c r="C798" s="202"/>
      <c r="D798" s="202"/>
      <c r="E798" s="191" t="s">
        <v>5</v>
      </c>
      <c r="F798" s="660" t="s">
        <v>163</v>
      </c>
      <c r="G798" s="661"/>
      <c r="H798" s="661"/>
      <c r="I798" s="661"/>
      <c r="J798" s="202"/>
      <c r="K798" s="152">
        <v>0.59299999999999997</v>
      </c>
      <c r="L798" s="202"/>
      <c r="M798" s="202"/>
      <c r="N798" s="202"/>
      <c r="O798" s="202"/>
      <c r="P798" s="202"/>
      <c r="Q798" s="202"/>
      <c r="R798" s="153"/>
      <c r="T798" s="154"/>
      <c r="U798" s="202"/>
      <c r="V798" s="202"/>
      <c r="W798" s="202"/>
      <c r="X798" s="202"/>
      <c r="Y798" s="202"/>
      <c r="Z798" s="202"/>
      <c r="AA798" s="202"/>
      <c r="AB798" s="202"/>
      <c r="AC798" s="202"/>
      <c r="AD798" s="155"/>
      <c r="AT798" s="156" t="s">
        <v>162</v>
      </c>
      <c r="AU798" s="156" t="s">
        <v>95</v>
      </c>
      <c r="AV798" s="11" t="s">
        <v>159</v>
      </c>
      <c r="AW798" s="11" t="s">
        <v>7</v>
      </c>
      <c r="AX798" s="11" t="s">
        <v>84</v>
      </c>
      <c r="AY798" s="156" t="s">
        <v>153</v>
      </c>
    </row>
    <row r="799" spans="2:65" s="1" customFormat="1" ht="82.5" customHeight="1">
      <c r="B799" s="134"/>
      <c r="C799" s="135" t="s">
        <v>1189</v>
      </c>
      <c r="D799" s="135" t="s">
        <v>155</v>
      </c>
      <c r="E799" s="136" t="s">
        <v>1190</v>
      </c>
      <c r="F799" s="654" t="s">
        <v>1461</v>
      </c>
      <c r="G799" s="654"/>
      <c r="H799" s="654"/>
      <c r="I799" s="654"/>
      <c r="J799" s="137" t="s">
        <v>198</v>
      </c>
      <c r="K799" s="138">
        <v>0.48499999999999999</v>
      </c>
      <c r="L799" s="203"/>
      <c r="M799" s="655"/>
      <c r="N799" s="655"/>
      <c r="O799" s="655"/>
      <c r="P799" s="655">
        <f>ROUND(V799*K799,2)</f>
        <v>0</v>
      </c>
      <c r="Q799" s="655"/>
      <c r="R799" s="139"/>
      <c r="T799" s="140" t="s">
        <v>5</v>
      </c>
      <c r="U799" s="42" t="s">
        <v>42</v>
      </c>
      <c r="V799" s="210">
        <f>L799+M799</f>
        <v>0</v>
      </c>
      <c r="W799" s="210">
        <f>ROUND(L799*K799,2)</f>
        <v>0</v>
      </c>
      <c r="X799" s="210">
        <f>ROUND(M799*K799,2)</f>
        <v>0</v>
      </c>
      <c r="Y799" s="141">
        <v>0</v>
      </c>
      <c r="Z799" s="141">
        <f>Y799*K799</f>
        <v>0</v>
      </c>
      <c r="AA799" s="141">
        <v>0</v>
      </c>
      <c r="AB799" s="141">
        <f>AA799*K799</f>
        <v>0</v>
      </c>
      <c r="AC799" s="141">
        <v>0</v>
      </c>
      <c r="AD799" s="142">
        <f>AC799*K799</f>
        <v>0</v>
      </c>
      <c r="AR799" s="20" t="s">
        <v>370</v>
      </c>
      <c r="AT799" s="20" t="s">
        <v>155</v>
      </c>
      <c r="AU799" s="20" t="s">
        <v>95</v>
      </c>
      <c r="AY799" s="20" t="s">
        <v>153</v>
      </c>
      <c r="BE799" s="143">
        <f>IF(U799="základní",P799,0)</f>
        <v>0</v>
      </c>
      <c r="BF799" s="143">
        <f>IF(U799="snížená",P799,0)</f>
        <v>0</v>
      </c>
      <c r="BG799" s="143">
        <f>IF(U799="zákl. přenesená",P799,0)</f>
        <v>0</v>
      </c>
      <c r="BH799" s="143">
        <f>IF(U799="sníž. přenesená",P799,0)</f>
        <v>0</v>
      </c>
      <c r="BI799" s="143">
        <f>IF(U799="nulová",P799,0)</f>
        <v>0</v>
      </c>
      <c r="BJ799" s="20" t="s">
        <v>84</v>
      </c>
      <c r="BK799" s="143">
        <f>ROUND(V799*K799,2)</f>
        <v>0</v>
      </c>
      <c r="BL799" s="20" t="s">
        <v>370</v>
      </c>
      <c r="BM799" s="20" t="s">
        <v>1191</v>
      </c>
    </row>
    <row r="800" spans="2:65" s="10" customFormat="1" ht="22.5" customHeight="1">
      <c r="B800" s="144"/>
      <c r="C800" s="201"/>
      <c r="D800" s="201"/>
      <c r="E800" s="145" t="s">
        <v>5</v>
      </c>
      <c r="F800" s="662" t="s">
        <v>1460</v>
      </c>
      <c r="G800" s="663"/>
      <c r="H800" s="663"/>
      <c r="I800" s="663"/>
      <c r="J800" s="201"/>
      <c r="K800" s="146">
        <v>0.48499999999999999</v>
      </c>
      <c r="L800" s="201"/>
      <c r="M800" s="201"/>
      <c r="N800" s="201"/>
      <c r="O800" s="201"/>
      <c r="P800" s="201"/>
      <c r="Q800" s="201"/>
      <c r="R800" s="147"/>
      <c r="T800" s="148"/>
      <c r="U800" s="201"/>
      <c r="V800" s="201"/>
      <c r="W800" s="201"/>
      <c r="X800" s="201"/>
      <c r="Y800" s="201"/>
      <c r="Z800" s="201"/>
      <c r="AA800" s="201"/>
      <c r="AB800" s="201"/>
      <c r="AC800" s="201"/>
      <c r="AD800" s="149"/>
      <c r="AT800" s="150" t="s">
        <v>162</v>
      </c>
      <c r="AU800" s="150" t="s">
        <v>95</v>
      </c>
      <c r="AV800" s="10" t="s">
        <v>95</v>
      </c>
      <c r="AW800" s="10" t="s">
        <v>7</v>
      </c>
      <c r="AX800" s="10" t="s">
        <v>79</v>
      </c>
      <c r="AY800" s="150" t="s">
        <v>153</v>
      </c>
    </row>
    <row r="801" spans="2:65" s="11" customFormat="1" ht="22.5" customHeight="1">
      <c r="B801" s="151"/>
      <c r="C801" s="202"/>
      <c r="D801" s="202"/>
      <c r="E801" s="191" t="s">
        <v>5</v>
      </c>
      <c r="F801" s="660" t="s">
        <v>163</v>
      </c>
      <c r="G801" s="661"/>
      <c r="H801" s="661"/>
      <c r="I801" s="661"/>
      <c r="J801" s="202"/>
      <c r="K801" s="152">
        <v>0.48499999999999999</v>
      </c>
      <c r="L801" s="202"/>
      <c r="M801" s="202"/>
      <c r="N801" s="202"/>
      <c r="O801" s="202"/>
      <c r="P801" s="202"/>
      <c r="Q801" s="202"/>
      <c r="R801" s="153"/>
      <c r="T801" s="154"/>
      <c r="U801" s="202"/>
      <c r="V801" s="202"/>
      <c r="W801" s="202"/>
      <c r="X801" s="202"/>
      <c r="Y801" s="202"/>
      <c r="Z801" s="202"/>
      <c r="AA801" s="202"/>
      <c r="AB801" s="202"/>
      <c r="AC801" s="202"/>
      <c r="AD801" s="155"/>
      <c r="AT801" s="156" t="s">
        <v>162</v>
      </c>
      <c r="AU801" s="156" t="s">
        <v>95</v>
      </c>
      <c r="AV801" s="11" t="s">
        <v>159</v>
      </c>
      <c r="AW801" s="11" t="s">
        <v>7</v>
      </c>
      <c r="AX801" s="11" t="s">
        <v>84</v>
      </c>
      <c r="AY801" s="156" t="s">
        <v>153</v>
      </c>
    </row>
    <row r="802" spans="2:65" s="1" customFormat="1" ht="31.5" customHeight="1">
      <c r="B802" s="134"/>
      <c r="C802" s="135" t="s">
        <v>1192</v>
      </c>
      <c r="D802" s="135" t="s">
        <v>155</v>
      </c>
      <c r="E802" s="136" t="s">
        <v>1193</v>
      </c>
      <c r="F802" s="654" t="s">
        <v>1194</v>
      </c>
      <c r="G802" s="654"/>
      <c r="H802" s="654"/>
      <c r="I802" s="654"/>
      <c r="J802" s="137" t="s">
        <v>737</v>
      </c>
      <c r="K802" s="138">
        <v>11853.37</v>
      </c>
      <c r="L802" s="203"/>
      <c r="M802" s="655"/>
      <c r="N802" s="655"/>
      <c r="O802" s="655"/>
      <c r="P802" s="655">
        <f>ROUND(V802*K802,2)</f>
        <v>0</v>
      </c>
      <c r="Q802" s="655"/>
      <c r="R802" s="139"/>
      <c r="T802" s="140" t="s">
        <v>5</v>
      </c>
      <c r="U802" s="42" t="s">
        <v>42</v>
      </c>
      <c r="V802" s="210">
        <f>L802+M802</f>
        <v>0</v>
      </c>
      <c r="W802" s="210">
        <f>ROUND(L802*K802,2)</f>
        <v>0</v>
      </c>
      <c r="X802" s="210">
        <f>ROUND(M802*K802,2)</f>
        <v>0</v>
      </c>
      <c r="Y802" s="141">
        <v>0</v>
      </c>
      <c r="Z802" s="141">
        <f>Y802*K802</f>
        <v>0</v>
      </c>
      <c r="AA802" s="141">
        <v>0</v>
      </c>
      <c r="AB802" s="141">
        <f>AA802*K802</f>
        <v>0</v>
      </c>
      <c r="AC802" s="141">
        <v>0</v>
      </c>
      <c r="AD802" s="142">
        <f>AC802*K802</f>
        <v>0</v>
      </c>
      <c r="AR802" s="20" t="s">
        <v>370</v>
      </c>
      <c r="AT802" s="20" t="s">
        <v>155</v>
      </c>
      <c r="AU802" s="20" t="s">
        <v>95</v>
      </c>
      <c r="AY802" s="20" t="s">
        <v>153</v>
      </c>
      <c r="BE802" s="143">
        <f>IF(U802="základní",P802,0)</f>
        <v>0</v>
      </c>
      <c r="BF802" s="143">
        <f>IF(U802="snížená",P802,0)</f>
        <v>0</v>
      </c>
      <c r="BG802" s="143">
        <f>IF(U802="zákl. přenesená",P802,0)</f>
        <v>0</v>
      </c>
      <c r="BH802" s="143">
        <f>IF(U802="sníž. přenesená",P802,0)</f>
        <v>0</v>
      </c>
      <c r="BI802" s="143">
        <f>IF(U802="nulová",P802,0)</f>
        <v>0</v>
      </c>
      <c r="BJ802" s="20" t="s">
        <v>84</v>
      </c>
      <c r="BK802" s="143">
        <f>ROUND(V802*K802,2)</f>
        <v>0</v>
      </c>
      <c r="BL802" s="20" t="s">
        <v>370</v>
      </c>
      <c r="BM802" s="20" t="s">
        <v>1195</v>
      </c>
    </row>
    <row r="803" spans="2:65" s="9" customFormat="1" ht="29.85" customHeight="1">
      <c r="B803" s="122"/>
      <c r="C803" s="123"/>
      <c r="D803" s="133" t="s">
        <v>126</v>
      </c>
      <c r="E803" s="133"/>
      <c r="F803" s="133"/>
      <c r="G803" s="133"/>
      <c r="H803" s="133"/>
      <c r="I803" s="133"/>
      <c r="J803" s="133"/>
      <c r="K803" s="133"/>
      <c r="L803" s="133"/>
      <c r="M803" s="649">
        <f>BK803</f>
        <v>0</v>
      </c>
      <c r="N803" s="650"/>
      <c r="O803" s="650"/>
      <c r="P803" s="650"/>
      <c r="Q803" s="650"/>
      <c r="R803" s="125"/>
      <c r="T803" s="126"/>
      <c r="U803" s="123"/>
      <c r="V803" s="123"/>
      <c r="W803" s="127">
        <f>SUM(W804:W810)</f>
        <v>0</v>
      </c>
      <c r="X803" s="127">
        <f>SUM(X804:X810)</f>
        <v>0</v>
      </c>
      <c r="Y803" s="123"/>
      <c r="Z803" s="128">
        <f>SUM(Z804:Z810)</f>
        <v>69.898799999999994</v>
      </c>
      <c r="AA803" s="123"/>
      <c r="AB803" s="128">
        <f>SUM(AB804:AB810)</f>
        <v>1.9380006000000001</v>
      </c>
      <c r="AC803" s="123"/>
      <c r="AD803" s="129">
        <f>SUM(AD804:AD810)</f>
        <v>0</v>
      </c>
      <c r="AR803" s="130" t="s">
        <v>95</v>
      </c>
      <c r="AT803" s="131" t="s">
        <v>78</v>
      </c>
      <c r="AU803" s="131" t="s">
        <v>84</v>
      </c>
      <c r="AY803" s="130" t="s">
        <v>153</v>
      </c>
      <c r="BK803" s="132">
        <f>SUM(BK804:BK810)</f>
        <v>0</v>
      </c>
    </row>
    <row r="804" spans="2:65" s="1" customFormat="1" ht="82.5" customHeight="1">
      <c r="B804" s="134"/>
      <c r="C804" s="135" t="s">
        <v>1196</v>
      </c>
      <c r="D804" s="135" t="s">
        <v>155</v>
      </c>
      <c r="E804" s="136" t="s">
        <v>1197</v>
      </c>
      <c r="F804" s="654" t="s">
        <v>1198</v>
      </c>
      <c r="G804" s="654"/>
      <c r="H804" s="654"/>
      <c r="I804" s="654"/>
      <c r="J804" s="137" t="s">
        <v>204</v>
      </c>
      <c r="K804" s="138">
        <v>112.74</v>
      </c>
      <c r="L804" s="203"/>
      <c r="M804" s="655"/>
      <c r="N804" s="655"/>
      <c r="O804" s="655"/>
      <c r="P804" s="655">
        <f>ROUND(V804*K804,2)</f>
        <v>0</v>
      </c>
      <c r="Q804" s="655"/>
      <c r="R804" s="139"/>
      <c r="T804" s="140" t="s">
        <v>5</v>
      </c>
      <c r="U804" s="42" t="s">
        <v>42</v>
      </c>
      <c r="V804" s="210">
        <f>L804+M804</f>
        <v>0</v>
      </c>
      <c r="W804" s="210">
        <f>ROUND(L804*K804,2)</f>
        <v>0</v>
      </c>
      <c r="X804" s="210">
        <f>ROUND(M804*K804,2)</f>
        <v>0</v>
      </c>
      <c r="Y804" s="141">
        <v>0.62</v>
      </c>
      <c r="Z804" s="141">
        <f>Y804*K804</f>
        <v>69.898799999999994</v>
      </c>
      <c r="AA804" s="141">
        <v>3.62E-3</v>
      </c>
      <c r="AB804" s="141">
        <f>AA804*K804</f>
        <v>0.4081188</v>
      </c>
      <c r="AC804" s="141">
        <v>0</v>
      </c>
      <c r="AD804" s="142">
        <f>AC804*K804</f>
        <v>0</v>
      </c>
      <c r="AR804" s="20" t="s">
        <v>370</v>
      </c>
      <c r="AT804" s="20" t="s">
        <v>155</v>
      </c>
      <c r="AU804" s="20" t="s">
        <v>95</v>
      </c>
      <c r="AY804" s="20" t="s">
        <v>153</v>
      </c>
      <c r="BE804" s="143">
        <f>IF(U804="základní",P804,0)</f>
        <v>0</v>
      </c>
      <c r="BF804" s="143">
        <f>IF(U804="snížená",P804,0)</f>
        <v>0</v>
      </c>
      <c r="BG804" s="143">
        <f>IF(U804="zákl. přenesená",P804,0)</f>
        <v>0</v>
      </c>
      <c r="BH804" s="143">
        <f>IF(U804="sníž. přenesená",P804,0)</f>
        <v>0</v>
      </c>
      <c r="BI804" s="143">
        <f>IF(U804="nulová",P804,0)</f>
        <v>0</v>
      </c>
      <c r="BJ804" s="20" t="s">
        <v>84</v>
      </c>
      <c r="BK804" s="143">
        <f>ROUND(V804*K804,2)</f>
        <v>0</v>
      </c>
      <c r="BL804" s="20" t="s">
        <v>370</v>
      </c>
      <c r="BM804" s="20" t="s">
        <v>1199</v>
      </c>
    </row>
    <row r="805" spans="2:65" s="10" customFormat="1" ht="22.5" customHeight="1">
      <c r="B805" s="144"/>
      <c r="C805" s="201"/>
      <c r="D805" s="201"/>
      <c r="E805" s="145" t="s">
        <v>5</v>
      </c>
      <c r="F805" s="662" t="s">
        <v>882</v>
      </c>
      <c r="G805" s="663"/>
      <c r="H805" s="663"/>
      <c r="I805" s="663"/>
      <c r="J805" s="201"/>
      <c r="K805" s="146">
        <v>112.74</v>
      </c>
      <c r="L805" s="201"/>
      <c r="M805" s="201"/>
      <c r="N805" s="201"/>
      <c r="O805" s="201"/>
      <c r="P805" s="201"/>
      <c r="Q805" s="201"/>
      <c r="R805" s="147"/>
      <c r="T805" s="148"/>
      <c r="U805" s="201"/>
      <c r="V805" s="201"/>
      <c r="W805" s="201"/>
      <c r="X805" s="201"/>
      <c r="Y805" s="201"/>
      <c r="Z805" s="201"/>
      <c r="AA805" s="201"/>
      <c r="AB805" s="201"/>
      <c r="AC805" s="201"/>
      <c r="AD805" s="149"/>
      <c r="AT805" s="150" t="s">
        <v>162</v>
      </c>
      <c r="AU805" s="150" t="s">
        <v>95</v>
      </c>
      <c r="AV805" s="10" t="s">
        <v>95</v>
      </c>
      <c r="AW805" s="10" t="s">
        <v>7</v>
      </c>
      <c r="AX805" s="10" t="s">
        <v>79</v>
      </c>
      <c r="AY805" s="150" t="s">
        <v>153</v>
      </c>
    </row>
    <row r="806" spans="2:65" s="11" customFormat="1" ht="22.5" customHeight="1">
      <c r="B806" s="151"/>
      <c r="C806" s="202"/>
      <c r="D806" s="202"/>
      <c r="E806" s="191" t="s">
        <v>5</v>
      </c>
      <c r="F806" s="660" t="s">
        <v>163</v>
      </c>
      <c r="G806" s="661"/>
      <c r="H806" s="661"/>
      <c r="I806" s="661"/>
      <c r="J806" s="202"/>
      <c r="K806" s="152">
        <v>112.74</v>
      </c>
      <c r="L806" s="202"/>
      <c r="M806" s="202"/>
      <c r="N806" s="202"/>
      <c r="O806" s="202"/>
      <c r="P806" s="202"/>
      <c r="Q806" s="202"/>
      <c r="R806" s="153"/>
      <c r="T806" s="154"/>
      <c r="U806" s="202"/>
      <c r="V806" s="202"/>
      <c r="W806" s="202"/>
      <c r="X806" s="202"/>
      <c r="Y806" s="202"/>
      <c r="Z806" s="202"/>
      <c r="AA806" s="202"/>
      <c r="AB806" s="202"/>
      <c r="AC806" s="202"/>
      <c r="AD806" s="155"/>
      <c r="AT806" s="156" t="s">
        <v>162</v>
      </c>
      <c r="AU806" s="156" t="s">
        <v>95</v>
      </c>
      <c r="AV806" s="11" t="s">
        <v>159</v>
      </c>
      <c r="AW806" s="11" t="s">
        <v>7</v>
      </c>
      <c r="AX806" s="11" t="s">
        <v>84</v>
      </c>
      <c r="AY806" s="156" t="s">
        <v>153</v>
      </c>
    </row>
    <row r="807" spans="2:65" s="1" customFormat="1" ht="57" customHeight="1">
      <c r="B807" s="134"/>
      <c r="C807" s="163" t="s">
        <v>1200</v>
      </c>
      <c r="D807" s="163" t="s">
        <v>419</v>
      </c>
      <c r="E807" s="164" t="s">
        <v>1201</v>
      </c>
      <c r="F807" s="696" t="s">
        <v>1202</v>
      </c>
      <c r="G807" s="696"/>
      <c r="H807" s="696"/>
      <c r="I807" s="696"/>
      <c r="J807" s="165" t="s">
        <v>204</v>
      </c>
      <c r="K807" s="166">
        <v>129.65100000000001</v>
      </c>
      <c r="L807" s="167"/>
      <c r="M807" s="697"/>
      <c r="N807" s="697"/>
      <c r="O807" s="698"/>
      <c r="P807" s="655">
        <f>ROUND(V807*K807,2)</f>
        <v>0</v>
      </c>
      <c r="Q807" s="655"/>
      <c r="R807" s="139"/>
      <c r="T807" s="140" t="s">
        <v>5</v>
      </c>
      <c r="U807" s="42" t="s">
        <v>42</v>
      </c>
      <c r="V807" s="210">
        <f>L807+M807</f>
        <v>0</v>
      </c>
      <c r="W807" s="210">
        <f>ROUND(L807*K807,2)</f>
        <v>0</v>
      </c>
      <c r="X807" s="210">
        <f>ROUND(M807*K807,2)</f>
        <v>0</v>
      </c>
      <c r="Y807" s="141">
        <v>0</v>
      </c>
      <c r="Z807" s="141">
        <f>Y807*K807</f>
        <v>0</v>
      </c>
      <c r="AA807" s="141">
        <v>1.18E-2</v>
      </c>
      <c r="AB807" s="141">
        <f>AA807*K807</f>
        <v>1.5298818000000001</v>
      </c>
      <c r="AC807" s="141">
        <v>0</v>
      </c>
      <c r="AD807" s="142">
        <f>AC807*K807</f>
        <v>0</v>
      </c>
      <c r="AR807" s="20" t="s">
        <v>348</v>
      </c>
      <c r="AT807" s="20" t="s">
        <v>419</v>
      </c>
      <c r="AU807" s="20" t="s">
        <v>95</v>
      </c>
      <c r="AY807" s="20" t="s">
        <v>153</v>
      </c>
      <c r="BE807" s="143">
        <f>IF(U807="základní",P807,0)</f>
        <v>0</v>
      </c>
      <c r="BF807" s="143">
        <f>IF(U807="snížená",P807,0)</f>
        <v>0</v>
      </c>
      <c r="BG807" s="143">
        <f>IF(U807="zákl. přenesená",P807,0)</f>
        <v>0</v>
      </c>
      <c r="BH807" s="143">
        <f>IF(U807="sníž. přenesená",P807,0)</f>
        <v>0</v>
      </c>
      <c r="BI807" s="143">
        <f>IF(U807="nulová",P807,0)</f>
        <v>0</v>
      </c>
      <c r="BJ807" s="20" t="s">
        <v>84</v>
      </c>
      <c r="BK807" s="143">
        <f>ROUND(V807*K807,2)</f>
        <v>0</v>
      </c>
      <c r="BL807" s="20" t="s">
        <v>370</v>
      </c>
      <c r="BM807" s="20" t="s">
        <v>1203</v>
      </c>
    </row>
    <row r="808" spans="2:65" s="10" customFormat="1" ht="22.5" customHeight="1">
      <c r="B808" s="144"/>
      <c r="C808" s="201"/>
      <c r="D808" s="201"/>
      <c r="E808" s="145" t="s">
        <v>5</v>
      </c>
      <c r="F808" s="662" t="s">
        <v>892</v>
      </c>
      <c r="G808" s="663"/>
      <c r="H808" s="663"/>
      <c r="I808" s="663"/>
      <c r="J808" s="201"/>
      <c r="K808" s="146">
        <v>129.65100000000001</v>
      </c>
      <c r="L808" s="201"/>
      <c r="M808" s="201"/>
      <c r="N808" s="201"/>
      <c r="O808" s="201"/>
      <c r="P808" s="201"/>
      <c r="Q808" s="201"/>
      <c r="R808" s="147"/>
      <c r="T808" s="148"/>
      <c r="U808" s="201"/>
      <c r="V808" s="201"/>
      <c r="W808" s="201"/>
      <c r="X808" s="201"/>
      <c r="Y808" s="201"/>
      <c r="Z808" s="201"/>
      <c r="AA808" s="201"/>
      <c r="AB808" s="201"/>
      <c r="AC808" s="201"/>
      <c r="AD808" s="149"/>
      <c r="AT808" s="150" t="s">
        <v>162</v>
      </c>
      <c r="AU808" s="150" t="s">
        <v>95</v>
      </c>
      <c r="AV808" s="10" t="s">
        <v>95</v>
      </c>
      <c r="AW808" s="10" t="s">
        <v>7</v>
      </c>
      <c r="AX808" s="10" t="s">
        <v>79</v>
      </c>
      <c r="AY808" s="150" t="s">
        <v>153</v>
      </c>
    </row>
    <row r="809" spans="2:65" s="11" customFormat="1" ht="22.5" customHeight="1">
      <c r="B809" s="151"/>
      <c r="C809" s="202"/>
      <c r="D809" s="202"/>
      <c r="E809" s="191" t="s">
        <v>5</v>
      </c>
      <c r="F809" s="660" t="s">
        <v>163</v>
      </c>
      <c r="G809" s="661"/>
      <c r="H809" s="661"/>
      <c r="I809" s="661"/>
      <c r="J809" s="202"/>
      <c r="K809" s="152">
        <v>129.65100000000001</v>
      </c>
      <c r="L809" s="202"/>
      <c r="M809" s="202"/>
      <c r="N809" s="202"/>
      <c r="O809" s="202"/>
      <c r="P809" s="202"/>
      <c r="Q809" s="202"/>
      <c r="R809" s="153"/>
      <c r="T809" s="154"/>
      <c r="U809" s="202"/>
      <c r="V809" s="202"/>
      <c r="W809" s="202"/>
      <c r="X809" s="202"/>
      <c r="Y809" s="202"/>
      <c r="Z809" s="202"/>
      <c r="AA809" s="202"/>
      <c r="AB809" s="202"/>
      <c r="AC809" s="202"/>
      <c r="AD809" s="155"/>
      <c r="AT809" s="156" t="s">
        <v>162</v>
      </c>
      <c r="AU809" s="156" t="s">
        <v>95</v>
      </c>
      <c r="AV809" s="11" t="s">
        <v>159</v>
      </c>
      <c r="AW809" s="11" t="s">
        <v>7</v>
      </c>
      <c r="AX809" s="11" t="s">
        <v>84</v>
      </c>
      <c r="AY809" s="156" t="s">
        <v>153</v>
      </c>
    </row>
    <row r="810" spans="2:65" s="1" customFormat="1" ht="31.5" customHeight="1">
      <c r="B810" s="134"/>
      <c r="C810" s="135" t="s">
        <v>1204</v>
      </c>
      <c r="D810" s="135" t="s">
        <v>155</v>
      </c>
      <c r="E810" s="136" t="s">
        <v>1205</v>
      </c>
      <c r="F810" s="654" t="s">
        <v>1206</v>
      </c>
      <c r="G810" s="654"/>
      <c r="H810" s="654"/>
      <c r="I810" s="654"/>
      <c r="J810" s="137" t="s">
        <v>737</v>
      </c>
      <c r="K810" s="138">
        <v>1370.8620000000001</v>
      </c>
      <c r="L810" s="203"/>
      <c r="M810" s="655"/>
      <c r="N810" s="655"/>
      <c r="O810" s="655"/>
      <c r="P810" s="655">
        <f>ROUND(V810*K810,2)</f>
        <v>0</v>
      </c>
      <c r="Q810" s="655"/>
      <c r="R810" s="139"/>
      <c r="T810" s="140" t="s">
        <v>5</v>
      </c>
      <c r="U810" s="42" t="s">
        <v>42</v>
      </c>
      <c r="V810" s="210">
        <f>L810+M810</f>
        <v>0</v>
      </c>
      <c r="W810" s="210">
        <f>ROUND(L810*K810,2)</f>
        <v>0</v>
      </c>
      <c r="X810" s="210">
        <f>ROUND(M810*K810,2)</f>
        <v>0</v>
      </c>
      <c r="Y810" s="141">
        <v>0</v>
      </c>
      <c r="Z810" s="141">
        <f>Y810*K810</f>
        <v>0</v>
      </c>
      <c r="AA810" s="141">
        <v>0</v>
      </c>
      <c r="AB810" s="141">
        <f>AA810*K810</f>
        <v>0</v>
      </c>
      <c r="AC810" s="141">
        <v>0</v>
      </c>
      <c r="AD810" s="142">
        <f>AC810*K810</f>
        <v>0</v>
      </c>
      <c r="AR810" s="20" t="s">
        <v>370</v>
      </c>
      <c r="AT810" s="20" t="s">
        <v>155</v>
      </c>
      <c r="AU810" s="20" t="s">
        <v>95</v>
      </c>
      <c r="AY810" s="20" t="s">
        <v>153</v>
      </c>
      <c r="BE810" s="143">
        <f>IF(U810="základní",P810,0)</f>
        <v>0</v>
      </c>
      <c r="BF810" s="143">
        <f>IF(U810="snížená",P810,0)</f>
        <v>0</v>
      </c>
      <c r="BG810" s="143">
        <f>IF(U810="zákl. přenesená",P810,0)</f>
        <v>0</v>
      </c>
      <c r="BH810" s="143">
        <f>IF(U810="sníž. přenesená",P810,0)</f>
        <v>0</v>
      </c>
      <c r="BI810" s="143">
        <f>IF(U810="nulová",P810,0)</f>
        <v>0</v>
      </c>
      <c r="BJ810" s="20" t="s">
        <v>84</v>
      </c>
      <c r="BK810" s="143">
        <f>ROUND(V810*K810,2)</f>
        <v>0</v>
      </c>
      <c r="BL810" s="20" t="s">
        <v>370</v>
      </c>
      <c r="BM810" s="20" t="s">
        <v>1207</v>
      </c>
    </row>
    <row r="811" spans="2:65" s="9" customFormat="1" ht="29.85" customHeight="1">
      <c r="B811" s="122"/>
      <c r="C811" s="123"/>
      <c r="D811" s="133" t="s">
        <v>127</v>
      </c>
      <c r="E811" s="133"/>
      <c r="F811" s="133"/>
      <c r="G811" s="133"/>
      <c r="H811" s="133"/>
      <c r="I811" s="133"/>
      <c r="J811" s="133"/>
      <c r="K811" s="133"/>
      <c r="L811" s="133"/>
      <c r="M811" s="649">
        <f>BK811</f>
        <v>0</v>
      </c>
      <c r="N811" s="650"/>
      <c r="O811" s="650"/>
      <c r="P811" s="650"/>
      <c r="Q811" s="650"/>
      <c r="R811" s="125"/>
      <c r="T811" s="126"/>
      <c r="U811" s="123"/>
      <c r="V811" s="123"/>
      <c r="W811" s="127">
        <f>SUM(W812:W815)</f>
        <v>0</v>
      </c>
      <c r="X811" s="127">
        <f>SUM(X812:X815)</f>
        <v>0</v>
      </c>
      <c r="Y811" s="123"/>
      <c r="Z811" s="128">
        <f>SUM(Z812:Z815)</f>
        <v>15.558120000000001</v>
      </c>
      <c r="AA811" s="123"/>
      <c r="AB811" s="128">
        <f>SUM(AB812:AB815)</f>
        <v>5.1860400000000008E-2</v>
      </c>
      <c r="AC811" s="123"/>
      <c r="AD811" s="129">
        <f>SUM(AD812:AD815)</f>
        <v>0</v>
      </c>
      <c r="AR811" s="130" t="s">
        <v>95</v>
      </c>
      <c r="AT811" s="131" t="s">
        <v>78</v>
      </c>
      <c r="AU811" s="131" t="s">
        <v>84</v>
      </c>
      <c r="AY811" s="130" t="s">
        <v>153</v>
      </c>
      <c r="BK811" s="132">
        <f>SUM(BK812:BK815)</f>
        <v>0</v>
      </c>
    </row>
    <row r="812" spans="2:65" s="1" customFormat="1" ht="22.5" customHeight="1">
      <c r="B812" s="134"/>
      <c r="C812" s="135" t="s">
        <v>1208</v>
      </c>
      <c r="D812" s="135" t="s">
        <v>155</v>
      </c>
      <c r="E812" s="136" t="s">
        <v>1209</v>
      </c>
      <c r="F812" s="654" t="s">
        <v>1210</v>
      </c>
      <c r="G812" s="654"/>
      <c r="H812" s="654"/>
      <c r="I812" s="654"/>
      <c r="J812" s="137" t="s">
        <v>204</v>
      </c>
      <c r="K812" s="138">
        <v>129.65100000000001</v>
      </c>
      <c r="L812" s="203"/>
      <c r="M812" s="655"/>
      <c r="N812" s="655"/>
      <c r="O812" s="655"/>
      <c r="P812" s="655">
        <f>ROUND(V812*K812,2)</f>
        <v>0</v>
      </c>
      <c r="Q812" s="655"/>
      <c r="R812" s="139"/>
      <c r="T812" s="140" t="s">
        <v>5</v>
      </c>
      <c r="U812" s="42" t="s">
        <v>42</v>
      </c>
      <c r="V812" s="210">
        <f>L812+M812</f>
        <v>0</v>
      </c>
      <c r="W812" s="210">
        <f>ROUND(L812*K812,2)</f>
        <v>0</v>
      </c>
      <c r="X812" s="210">
        <f>ROUND(M812*K812,2)</f>
        <v>0</v>
      </c>
      <c r="Y812" s="141">
        <v>0.12</v>
      </c>
      <c r="Z812" s="141">
        <f>Y812*K812</f>
        <v>15.558120000000001</v>
      </c>
      <c r="AA812" s="141">
        <v>4.0000000000000002E-4</v>
      </c>
      <c r="AB812" s="141">
        <f>AA812*K812</f>
        <v>5.1860400000000008E-2</v>
      </c>
      <c r="AC812" s="141">
        <v>0</v>
      </c>
      <c r="AD812" s="142">
        <f>AC812*K812</f>
        <v>0</v>
      </c>
      <c r="AR812" s="20" t="s">
        <v>370</v>
      </c>
      <c r="AT812" s="20" t="s">
        <v>155</v>
      </c>
      <c r="AU812" s="20" t="s">
        <v>95</v>
      </c>
      <c r="AY812" s="20" t="s">
        <v>153</v>
      </c>
      <c r="BE812" s="143">
        <f>IF(U812="základní",P812,0)</f>
        <v>0</v>
      </c>
      <c r="BF812" s="143">
        <f>IF(U812="snížená",P812,0)</f>
        <v>0</v>
      </c>
      <c r="BG812" s="143">
        <f>IF(U812="zákl. přenesená",P812,0)</f>
        <v>0</v>
      </c>
      <c r="BH812" s="143">
        <f>IF(U812="sníž. přenesená",P812,0)</f>
        <v>0</v>
      </c>
      <c r="BI812" s="143">
        <f>IF(U812="nulová",P812,0)</f>
        <v>0</v>
      </c>
      <c r="BJ812" s="20" t="s">
        <v>84</v>
      </c>
      <c r="BK812" s="143">
        <f>ROUND(V812*K812,2)</f>
        <v>0</v>
      </c>
      <c r="BL812" s="20" t="s">
        <v>370</v>
      </c>
      <c r="BM812" s="20" t="s">
        <v>1211</v>
      </c>
    </row>
    <row r="813" spans="2:65" s="10" customFormat="1" ht="22.5" customHeight="1">
      <c r="B813" s="144"/>
      <c r="C813" s="201"/>
      <c r="D813" s="201"/>
      <c r="E813" s="145" t="s">
        <v>5</v>
      </c>
      <c r="F813" s="662" t="s">
        <v>892</v>
      </c>
      <c r="G813" s="663"/>
      <c r="H813" s="663"/>
      <c r="I813" s="663"/>
      <c r="J813" s="201"/>
      <c r="K813" s="146">
        <v>129.65100000000001</v>
      </c>
      <c r="L813" s="201"/>
      <c r="M813" s="201"/>
      <c r="N813" s="201"/>
      <c r="O813" s="201"/>
      <c r="P813" s="201"/>
      <c r="Q813" s="201"/>
      <c r="R813" s="147"/>
      <c r="T813" s="148"/>
      <c r="U813" s="201"/>
      <c r="V813" s="201"/>
      <c r="W813" s="201"/>
      <c r="X813" s="201"/>
      <c r="Y813" s="201"/>
      <c r="Z813" s="201"/>
      <c r="AA813" s="201"/>
      <c r="AB813" s="201"/>
      <c r="AC813" s="201"/>
      <c r="AD813" s="149"/>
      <c r="AT813" s="150" t="s">
        <v>162</v>
      </c>
      <c r="AU813" s="150" t="s">
        <v>95</v>
      </c>
      <c r="AV813" s="10" t="s">
        <v>95</v>
      </c>
      <c r="AW813" s="10" t="s">
        <v>7</v>
      </c>
      <c r="AX813" s="10" t="s">
        <v>79</v>
      </c>
      <c r="AY813" s="150" t="s">
        <v>153</v>
      </c>
    </row>
    <row r="814" spans="2:65" s="11" customFormat="1" ht="22.5" customHeight="1">
      <c r="B814" s="151"/>
      <c r="C814" s="202"/>
      <c r="D814" s="202"/>
      <c r="E814" s="191" t="s">
        <v>5</v>
      </c>
      <c r="F814" s="660" t="s">
        <v>163</v>
      </c>
      <c r="G814" s="661"/>
      <c r="H814" s="661"/>
      <c r="I814" s="661"/>
      <c r="J814" s="202"/>
      <c r="K814" s="152">
        <v>129.65100000000001</v>
      </c>
      <c r="L814" s="202"/>
      <c r="M814" s="202"/>
      <c r="N814" s="202"/>
      <c r="O814" s="202"/>
      <c r="P814" s="202"/>
      <c r="Q814" s="202"/>
      <c r="R814" s="153"/>
      <c r="T814" s="154"/>
      <c r="U814" s="202"/>
      <c r="V814" s="202"/>
      <c r="W814" s="202"/>
      <c r="X814" s="202"/>
      <c r="Y814" s="202"/>
      <c r="Z814" s="202"/>
      <c r="AA814" s="202"/>
      <c r="AB814" s="202"/>
      <c r="AC814" s="202"/>
      <c r="AD814" s="155"/>
      <c r="AT814" s="156" t="s">
        <v>162</v>
      </c>
      <c r="AU814" s="156" t="s">
        <v>95</v>
      </c>
      <c r="AV814" s="11" t="s">
        <v>159</v>
      </c>
      <c r="AW814" s="11" t="s">
        <v>7</v>
      </c>
      <c r="AX814" s="11" t="s">
        <v>84</v>
      </c>
      <c r="AY814" s="156" t="s">
        <v>153</v>
      </c>
    </row>
    <row r="815" spans="2:65" s="1" customFormat="1" ht="31.5" customHeight="1">
      <c r="B815" s="134"/>
      <c r="C815" s="135" t="s">
        <v>1212</v>
      </c>
      <c r="D815" s="135" t="s">
        <v>155</v>
      </c>
      <c r="E815" s="136" t="s">
        <v>1213</v>
      </c>
      <c r="F815" s="654" t="s">
        <v>1214</v>
      </c>
      <c r="G815" s="654"/>
      <c r="H815" s="654"/>
      <c r="I815" s="654"/>
      <c r="J815" s="137" t="s">
        <v>737</v>
      </c>
      <c r="K815" s="138">
        <v>140.023</v>
      </c>
      <c r="L815" s="203"/>
      <c r="M815" s="655"/>
      <c r="N815" s="655"/>
      <c r="O815" s="655"/>
      <c r="P815" s="655">
        <f>ROUND(V815*K815,2)</f>
        <v>0</v>
      </c>
      <c r="Q815" s="655"/>
      <c r="R815" s="139"/>
      <c r="T815" s="140" t="s">
        <v>5</v>
      </c>
      <c r="U815" s="42" t="s">
        <v>42</v>
      </c>
      <c r="V815" s="210">
        <f>L815+M815</f>
        <v>0</v>
      </c>
      <c r="W815" s="210">
        <f>ROUND(L815*K815,2)</f>
        <v>0</v>
      </c>
      <c r="X815" s="210">
        <f>ROUND(M815*K815,2)</f>
        <v>0</v>
      </c>
      <c r="Y815" s="141">
        <v>0</v>
      </c>
      <c r="Z815" s="141">
        <f>Y815*K815</f>
        <v>0</v>
      </c>
      <c r="AA815" s="141">
        <v>0</v>
      </c>
      <c r="AB815" s="141">
        <f>AA815*K815</f>
        <v>0</v>
      </c>
      <c r="AC815" s="141">
        <v>0</v>
      </c>
      <c r="AD815" s="142">
        <f>AC815*K815</f>
        <v>0</v>
      </c>
      <c r="AR815" s="20" t="s">
        <v>370</v>
      </c>
      <c r="AT815" s="20" t="s">
        <v>155</v>
      </c>
      <c r="AU815" s="20" t="s">
        <v>95</v>
      </c>
      <c r="AY815" s="20" t="s">
        <v>153</v>
      </c>
      <c r="BE815" s="143">
        <f>IF(U815="základní",P815,0)</f>
        <v>0</v>
      </c>
      <c r="BF815" s="143">
        <f>IF(U815="snížená",P815,0)</f>
        <v>0</v>
      </c>
      <c r="BG815" s="143">
        <f>IF(U815="zákl. přenesená",P815,0)</f>
        <v>0</v>
      </c>
      <c r="BH815" s="143">
        <f>IF(U815="sníž. přenesená",P815,0)</f>
        <v>0</v>
      </c>
      <c r="BI815" s="143">
        <f>IF(U815="nulová",P815,0)</f>
        <v>0</v>
      </c>
      <c r="BJ815" s="20" t="s">
        <v>84</v>
      </c>
      <c r="BK815" s="143">
        <f>ROUND(V815*K815,2)</f>
        <v>0</v>
      </c>
      <c r="BL815" s="20" t="s">
        <v>370</v>
      </c>
      <c r="BM815" s="20" t="s">
        <v>1215</v>
      </c>
    </row>
    <row r="816" spans="2:65" s="9" customFormat="1" ht="29.85" customHeight="1">
      <c r="B816" s="122"/>
      <c r="C816" s="123"/>
      <c r="D816" s="133" t="s">
        <v>128</v>
      </c>
      <c r="E816" s="133"/>
      <c r="F816" s="133"/>
      <c r="G816" s="133"/>
      <c r="H816" s="133"/>
      <c r="I816" s="133"/>
      <c r="J816" s="133"/>
      <c r="K816" s="133"/>
      <c r="L816" s="133"/>
      <c r="M816" s="649">
        <f>BK816</f>
        <v>0</v>
      </c>
      <c r="N816" s="650"/>
      <c r="O816" s="650"/>
      <c r="P816" s="650"/>
      <c r="Q816" s="650"/>
      <c r="R816" s="125"/>
      <c r="T816" s="126"/>
      <c r="U816" s="123"/>
      <c r="V816" s="123"/>
      <c r="W816" s="127">
        <f>SUM(W817:W837)</f>
        <v>0</v>
      </c>
      <c r="X816" s="127">
        <f>SUM(X817:X837)</f>
        <v>0</v>
      </c>
      <c r="Y816" s="123"/>
      <c r="Z816" s="128">
        <f>SUM(Z817:Z837)</f>
        <v>235.486006</v>
      </c>
      <c r="AA816" s="123"/>
      <c r="AB816" s="128">
        <f>SUM(AB817:AB837)</f>
        <v>5.0198995000000002</v>
      </c>
      <c r="AC816" s="123"/>
      <c r="AD816" s="129">
        <f>SUM(AD817:AD837)</f>
        <v>0</v>
      </c>
      <c r="AR816" s="130" t="s">
        <v>95</v>
      </c>
      <c r="AT816" s="131" t="s">
        <v>78</v>
      </c>
      <c r="AU816" s="131" t="s">
        <v>84</v>
      </c>
      <c r="AY816" s="130" t="s">
        <v>153</v>
      </c>
      <c r="BK816" s="132">
        <f>SUM(BK817:BK837)</f>
        <v>0</v>
      </c>
    </row>
    <row r="817" spans="2:65" s="1" customFormat="1" ht="69.75" customHeight="1">
      <c r="B817" s="134"/>
      <c r="C817" s="135" t="s">
        <v>1216</v>
      </c>
      <c r="D817" s="135" t="s">
        <v>155</v>
      </c>
      <c r="E817" s="136" t="s">
        <v>1217</v>
      </c>
      <c r="F817" s="654" t="s">
        <v>1218</v>
      </c>
      <c r="G817" s="654"/>
      <c r="H817" s="654"/>
      <c r="I817" s="654"/>
      <c r="J817" s="137" t="s">
        <v>204</v>
      </c>
      <c r="K817" s="138">
        <v>301.13299999999998</v>
      </c>
      <c r="L817" s="203"/>
      <c r="M817" s="655"/>
      <c r="N817" s="655"/>
      <c r="O817" s="655"/>
      <c r="P817" s="655">
        <f>ROUND(V817*K817,2)</f>
        <v>0</v>
      </c>
      <c r="Q817" s="655"/>
      <c r="R817" s="139"/>
      <c r="T817" s="140" t="s">
        <v>5</v>
      </c>
      <c r="U817" s="42" t="s">
        <v>42</v>
      </c>
      <c r="V817" s="210">
        <f>L817+M817</f>
        <v>0</v>
      </c>
      <c r="W817" s="210">
        <f>ROUND(L817*K817,2)</f>
        <v>0</v>
      </c>
      <c r="X817" s="210">
        <f>ROUND(M817*K817,2)</f>
        <v>0</v>
      </c>
      <c r="Y817" s="141">
        <v>0.78200000000000003</v>
      </c>
      <c r="Z817" s="141">
        <f>Y817*K817</f>
        <v>235.486006</v>
      </c>
      <c r="AA817" s="141">
        <v>3.0999999999999999E-3</v>
      </c>
      <c r="AB817" s="141">
        <f>AA817*K817</f>
        <v>0.93351229999999996</v>
      </c>
      <c r="AC817" s="141">
        <v>0</v>
      </c>
      <c r="AD817" s="142">
        <f>AC817*K817</f>
        <v>0</v>
      </c>
      <c r="AR817" s="20" t="s">
        <v>370</v>
      </c>
      <c r="AT817" s="20" t="s">
        <v>155</v>
      </c>
      <c r="AU817" s="20" t="s">
        <v>95</v>
      </c>
      <c r="AY817" s="20" t="s">
        <v>153</v>
      </c>
      <c r="BE817" s="143">
        <f>IF(U817="základní",P817,0)</f>
        <v>0</v>
      </c>
      <c r="BF817" s="143">
        <f>IF(U817="snížená",P817,0)</f>
        <v>0</v>
      </c>
      <c r="BG817" s="143">
        <f>IF(U817="zákl. přenesená",P817,0)</f>
        <v>0</v>
      </c>
      <c r="BH817" s="143">
        <f>IF(U817="sníž. přenesená",P817,0)</f>
        <v>0</v>
      </c>
      <c r="BI817" s="143">
        <f>IF(U817="nulová",P817,0)</f>
        <v>0</v>
      </c>
      <c r="BJ817" s="20" t="s">
        <v>84</v>
      </c>
      <c r="BK817" s="143">
        <f>ROUND(V817*K817,2)</f>
        <v>0</v>
      </c>
      <c r="BL817" s="20" t="s">
        <v>370</v>
      </c>
      <c r="BM817" s="20" t="s">
        <v>1219</v>
      </c>
    </row>
    <row r="818" spans="2:65" s="10" customFormat="1" ht="22.5" customHeight="1">
      <c r="B818" s="144"/>
      <c r="C818" s="201"/>
      <c r="D818" s="201"/>
      <c r="E818" s="145" t="s">
        <v>5</v>
      </c>
      <c r="F818" s="662" t="s">
        <v>1220</v>
      </c>
      <c r="G818" s="663"/>
      <c r="H818" s="663"/>
      <c r="I818" s="663"/>
      <c r="J818" s="201"/>
      <c r="K818" s="146">
        <v>34.26</v>
      </c>
      <c r="L818" s="201"/>
      <c r="M818" s="201"/>
      <c r="N818" s="201"/>
      <c r="O818" s="201"/>
      <c r="P818" s="201"/>
      <c r="Q818" s="201"/>
      <c r="R818" s="147"/>
      <c r="T818" s="148"/>
      <c r="U818" s="201"/>
      <c r="V818" s="201"/>
      <c r="W818" s="201"/>
      <c r="X818" s="201"/>
      <c r="Y818" s="201"/>
      <c r="Z818" s="201"/>
      <c r="AA818" s="201"/>
      <c r="AB818" s="201"/>
      <c r="AC818" s="201"/>
      <c r="AD818" s="149"/>
      <c r="AT818" s="150" t="s">
        <v>162</v>
      </c>
      <c r="AU818" s="150" t="s">
        <v>95</v>
      </c>
      <c r="AV818" s="10" t="s">
        <v>95</v>
      </c>
      <c r="AW818" s="10" t="s">
        <v>7</v>
      </c>
      <c r="AX818" s="10" t="s">
        <v>79</v>
      </c>
      <c r="AY818" s="150" t="s">
        <v>153</v>
      </c>
    </row>
    <row r="819" spans="2:65" s="10" customFormat="1" ht="22.5" customHeight="1">
      <c r="B819" s="144"/>
      <c r="C819" s="201"/>
      <c r="D819" s="201"/>
      <c r="E819" s="145" t="s">
        <v>5</v>
      </c>
      <c r="F819" s="658" t="s">
        <v>1221</v>
      </c>
      <c r="G819" s="659"/>
      <c r="H819" s="659"/>
      <c r="I819" s="659"/>
      <c r="J819" s="201"/>
      <c r="K819" s="146">
        <v>10.475</v>
      </c>
      <c r="L819" s="201"/>
      <c r="M819" s="201"/>
      <c r="N819" s="201"/>
      <c r="O819" s="201"/>
      <c r="P819" s="201"/>
      <c r="Q819" s="201"/>
      <c r="R819" s="147"/>
      <c r="T819" s="148"/>
      <c r="U819" s="201"/>
      <c r="V819" s="201"/>
      <c r="W819" s="201"/>
      <c r="X819" s="201"/>
      <c r="Y819" s="201"/>
      <c r="Z819" s="201"/>
      <c r="AA819" s="201"/>
      <c r="AB819" s="201"/>
      <c r="AC819" s="201"/>
      <c r="AD819" s="149"/>
      <c r="AT819" s="150" t="s">
        <v>162</v>
      </c>
      <c r="AU819" s="150" t="s">
        <v>95</v>
      </c>
      <c r="AV819" s="10" t="s">
        <v>95</v>
      </c>
      <c r="AW819" s="10" t="s">
        <v>7</v>
      </c>
      <c r="AX819" s="10" t="s">
        <v>79</v>
      </c>
      <c r="AY819" s="150" t="s">
        <v>153</v>
      </c>
    </row>
    <row r="820" spans="2:65" s="10" customFormat="1" ht="22.5" customHeight="1">
      <c r="B820" s="144"/>
      <c r="C820" s="201"/>
      <c r="D820" s="201"/>
      <c r="E820" s="145" t="s">
        <v>5</v>
      </c>
      <c r="F820" s="658" t="s">
        <v>1222</v>
      </c>
      <c r="G820" s="659"/>
      <c r="H820" s="659"/>
      <c r="I820" s="659"/>
      <c r="J820" s="201"/>
      <c r="K820" s="146">
        <v>90.88</v>
      </c>
      <c r="L820" s="201"/>
      <c r="M820" s="201"/>
      <c r="N820" s="201"/>
      <c r="O820" s="201"/>
      <c r="P820" s="201"/>
      <c r="Q820" s="201"/>
      <c r="R820" s="147"/>
      <c r="T820" s="148"/>
      <c r="U820" s="201"/>
      <c r="V820" s="201"/>
      <c r="W820" s="201"/>
      <c r="X820" s="201"/>
      <c r="Y820" s="201"/>
      <c r="Z820" s="201"/>
      <c r="AA820" s="201"/>
      <c r="AB820" s="201"/>
      <c r="AC820" s="201"/>
      <c r="AD820" s="149"/>
      <c r="AT820" s="150" t="s">
        <v>162</v>
      </c>
      <c r="AU820" s="150" t="s">
        <v>95</v>
      </c>
      <c r="AV820" s="10" t="s">
        <v>95</v>
      </c>
      <c r="AW820" s="10" t="s">
        <v>7</v>
      </c>
      <c r="AX820" s="10" t="s">
        <v>79</v>
      </c>
      <c r="AY820" s="150" t="s">
        <v>153</v>
      </c>
    </row>
    <row r="821" spans="2:65" s="10" customFormat="1" ht="22.5" customHeight="1">
      <c r="B821" s="144"/>
      <c r="C821" s="201"/>
      <c r="D821" s="201"/>
      <c r="E821" s="145" t="s">
        <v>5</v>
      </c>
      <c r="F821" s="658" t="s">
        <v>1223</v>
      </c>
      <c r="G821" s="659"/>
      <c r="H821" s="659"/>
      <c r="I821" s="659"/>
      <c r="J821" s="201"/>
      <c r="K821" s="146">
        <v>23.27</v>
      </c>
      <c r="L821" s="201"/>
      <c r="M821" s="201"/>
      <c r="N821" s="201"/>
      <c r="O821" s="201"/>
      <c r="P821" s="201"/>
      <c r="Q821" s="201"/>
      <c r="R821" s="147"/>
      <c r="T821" s="148"/>
      <c r="U821" s="201"/>
      <c r="V821" s="201"/>
      <c r="W821" s="201"/>
      <c r="X821" s="201"/>
      <c r="Y821" s="201"/>
      <c r="Z821" s="201"/>
      <c r="AA821" s="201"/>
      <c r="AB821" s="201"/>
      <c r="AC821" s="201"/>
      <c r="AD821" s="149"/>
      <c r="AT821" s="150" t="s">
        <v>162</v>
      </c>
      <c r="AU821" s="150" t="s">
        <v>95</v>
      </c>
      <c r="AV821" s="10" t="s">
        <v>95</v>
      </c>
      <c r="AW821" s="10" t="s">
        <v>7</v>
      </c>
      <c r="AX821" s="10" t="s">
        <v>79</v>
      </c>
      <c r="AY821" s="150" t="s">
        <v>153</v>
      </c>
    </row>
    <row r="822" spans="2:65" s="10" customFormat="1" ht="22.5" customHeight="1">
      <c r="B822" s="144"/>
      <c r="C822" s="201"/>
      <c r="D822" s="201"/>
      <c r="E822" s="145" t="s">
        <v>5</v>
      </c>
      <c r="F822" s="658" t="s">
        <v>1224</v>
      </c>
      <c r="G822" s="659"/>
      <c r="H822" s="659"/>
      <c r="I822" s="659"/>
      <c r="J822" s="201"/>
      <c r="K822" s="146">
        <v>105.8</v>
      </c>
      <c r="L822" s="201"/>
      <c r="M822" s="201"/>
      <c r="N822" s="201"/>
      <c r="O822" s="201"/>
      <c r="P822" s="201"/>
      <c r="Q822" s="201"/>
      <c r="R822" s="147"/>
      <c r="T822" s="148"/>
      <c r="U822" s="201"/>
      <c r="V822" s="201"/>
      <c r="W822" s="201"/>
      <c r="X822" s="201"/>
      <c r="Y822" s="201"/>
      <c r="Z822" s="201"/>
      <c r="AA822" s="201"/>
      <c r="AB822" s="201"/>
      <c r="AC822" s="201"/>
      <c r="AD822" s="149"/>
      <c r="AT822" s="150" t="s">
        <v>162</v>
      </c>
      <c r="AU822" s="150" t="s">
        <v>95</v>
      </c>
      <c r="AV822" s="10" t="s">
        <v>95</v>
      </c>
      <c r="AW822" s="10" t="s">
        <v>7</v>
      </c>
      <c r="AX822" s="10" t="s">
        <v>79</v>
      </c>
      <c r="AY822" s="150" t="s">
        <v>153</v>
      </c>
    </row>
    <row r="823" spans="2:65" s="10" customFormat="1" ht="22.5" customHeight="1">
      <c r="B823" s="144"/>
      <c r="C823" s="201"/>
      <c r="D823" s="201"/>
      <c r="E823" s="145" t="s">
        <v>5</v>
      </c>
      <c r="F823" s="658" t="s">
        <v>1225</v>
      </c>
      <c r="G823" s="659"/>
      <c r="H823" s="659"/>
      <c r="I823" s="659"/>
      <c r="J823" s="201"/>
      <c r="K823" s="146">
        <v>23.83</v>
      </c>
      <c r="L823" s="201"/>
      <c r="M823" s="201"/>
      <c r="N823" s="201"/>
      <c r="O823" s="201"/>
      <c r="P823" s="201"/>
      <c r="Q823" s="201"/>
      <c r="R823" s="147"/>
      <c r="T823" s="148"/>
      <c r="U823" s="201"/>
      <c r="V823" s="201"/>
      <c r="W823" s="201"/>
      <c r="X823" s="201"/>
      <c r="Y823" s="201"/>
      <c r="Z823" s="201"/>
      <c r="AA823" s="201"/>
      <c r="AB823" s="201"/>
      <c r="AC823" s="201"/>
      <c r="AD823" s="149"/>
      <c r="AT823" s="150" t="s">
        <v>162</v>
      </c>
      <c r="AU823" s="150" t="s">
        <v>95</v>
      </c>
      <c r="AV823" s="10" t="s">
        <v>95</v>
      </c>
      <c r="AW823" s="10" t="s">
        <v>7</v>
      </c>
      <c r="AX823" s="10" t="s">
        <v>79</v>
      </c>
      <c r="AY823" s="150" t="s">
        <v>153</v>
      </c>
    </row>
    <row r="824" spans="2:65" s="12" customFormat="1" ht="22.5" customHeight="1">
      <c r="B824" s="157"/>
      <c r="C824" s="204"/>
      <c r="D824" s="204"/>
      <c r="E824" s="158" t="s">
        <v>5</v>
      </c>
      <c r="F824" s="674" t="s">
        <v>1226</v>
      </c>
      <c r="G824" s="675"/>
      <c r="H824" s="675"/>
      <c r="I824" s="675"/>
      <c r="J824" s="204"/>
      <c r="K824" s="158" t="s">
        <v>5</v>
      </c>
      <c r="L824" s="204"/>
      <c r="M824" s="204"/>
      <c r="N824" s="204"/>
      <c r="O824" s="204"/>
      <c r="P824" s="204"/>
      <c r="Q824" s="204"/>
      <c r="R824" s="159"/>
      <c r="T824" s="160"/>
      <c r="U824" s="204"/>
      <c r="V824" s="204"/>
      <c r="W824" s="204"/>
      <c r="X824" s="204"/>
      <c r="Y824" s="204"/>
      <c r="Z824" s="204"/>
      <c r="AA824" s="204"/>
      <c r="AB824" s="204"/>
      <c r="AC824" s="204"/>
      <c r="AD824" s="161"/>
      <c r="AT824" s="162" t="s">
        <v>162</v>
      </c>
      <c r="AU824" s="162" t="s">
        <v>95</v>
      </c>
      <c r="AV824" s="12" t="s">
        <v>84</v>
      </c>
      <c r="AW824" s="12" t="s">
        <v>7</v>
      </c>
      <c r="AX824" s="12" t="s">
        <v>79</v>
      </c>
      <c r="AY824" s="162" t="s">
        <v>153</v>
      </c>
    </row>
    <row r="825" spans="2:65" s="10" customFormat="1" ht="22.5" customHeight="1">
      <c r="B825" s="144"/>
      <c r="C825" s="201"/>
      <c r="D825" s="201"/>
      <c r="E825" s="145" t="s">
        <v>5</v>
      </c>
      <c r="F825" s="658" t="s">
        <v>1227</v>
      </c>
      <c r="G825" s="659"/>
      <c r="H825" s="659"/>
      <c r="I825" s="659"/>
      <c r="J825" s="201"/>
      <c r="K825" s="146">
        <v>12.618</v>
      </c>
      <c r="L825" s="201"/>
      <c r="M825" s="201"/>
      <c r="N825" s="201"/>
      <c r="O825" s="201"/>
      <c r="P825" s="201"/>
      <c r="Q825" s="201"/>
      <c r="R825" s="147"/>
      <c r="T825" s="148"/>
      <c r="U825" s="201"/>
      <c r="V825" s="201"/>
      <c r="W825" s="201"/>
      <c r="X825" s="201"/>
      <c r="Y825" s="201"/>
      <c r="Z825" s="201"/>
      <c r="AA825" s="201"/>
      <c r="AB825" s="201"/>
      <c r="AC825" s="201"/>
      <c r="AD825" s="149"/>
      <c r="AT825" s="150" t="s">
        <v>162</v>
      </c>
      <c r="AU825" s="150" t="s">
        <v>95</v>
      </c>
      <c r="AV825" s="10" t="s">
        <v>95</v>
      </c>
      <c r="AW825" s="10" t="s">
        <v>7</v>
      </c>
      <c r="AX825" s="10" t="s">
        <v>79</v>
      </c>
      <c r="AY825" s="150" t="s">
        <v>153</v>
      </c>
    </row>
    <row r="826" spans="2:65" s="11" customFormat="1" ht="22.5" customHeight="1">
      <c r="B826" s="151"/>
      <c r="C826" s="202"/>
      <c r="D826" s="202"/>
      <c r="E826" s="191" t="s">
        <v>5</v>
      </c>
      <c r="F826" s="660" t="s">
        <v>163</v>
      </c>
      <c r="G826" s="661"/>
      <c r="H826" s="661"/>
      <c r="I826" s="661"/>
      <c r="J826" s="202"/>
      <c r="K826" s="152">
        <v>301.13299999999998</v>
      </c>
      <c r="L826" s="202"/>
      <c r="M826" s="202"/>
      <c r="N826" s="202"/>
      <c r="O826" s="202"/>
      <c r="P826" s="202"/>
      <c r="Q826" s="202"/>
      <c r="R826" s="153"/>
      <c r="T826" s="154"/>
      <c r="U826" s="202"/>
      <c r="V826" s="202"/>
      <c r="W826" s="202"/>
      <c r="X826" s="202"/>
      <c r="Y826" s="202"/>
      <c r="Z826" s="202"/>
      <c r="AA826" s="202"/>
      <c r="AB826" s="202"/>
      <c r="AC826" s="202"/>
      <c r="AD826" s="155"/>
      <c r="AT826" s="156" t="s">
        <v>162</v>
      </c>
      <c r="AU826" s="156" t="s">
        <v>95</v>
      </c>
      <c r="AV826" s="11" t="s">
        <v>159</v>
      </c>
      <c r="AW826" s="11" t="s">
        <v>7</v>
      </c>
      <c r="AX826" s="11" t="s">
        <v>84</v>
      </c>
      <c r="AY826" s="156" t="s">
        <v>153</v>
      </c>
    </row>
    <row r="827" spans="2:65" s="1" customFormat="1" ht="44.25" customHeight="1">
      <c r="B827" s="134"/>
      <c r="C827" s="163" t="s">
        <v>1228</v>
      </c>
      <c r="D827" s="163" t="s">
        <v>419</v>
      </c>
      <c r="E827" s="164" t="s">
        <v>1229</v>
      </c>
      <c r="F827" s="696" t="s">
        <v>1230</v>
      </c>
      <c r="G827" s="696"/>
      <c r="H827" s="696"/>
      <c r="I827" s="696"/>
      <c r="J827" s="165" t="s">
        <v>204</v>
      </c>
      <c r="K827" s="166">
        <v>346.30399999999997</v>
      </c>
      <c r="L827" s="167"/>
      <c r="M827" s="697"/>
      <c r="N827" s="697"/>
      <c r="O827" s="698"/>
      <c r="P827" s="655">
        <f>ROUND(V827*K827,2)</f>
        <v>0</v>
      </c>
      <c r="Q827" s="655"/>
      <c r="R827" s="139"/>
      <c r="T827" s="140" t="s">
        <v>5</v>
      </c>
      <c r="U827" s="42" t="s">
        <v>42</v>
      </c>
      <c r="V827" s="210">
        <f>L827+M827</f>
        <v>0</v>
      </c>
      <c r="W827" s="210">
        <f>ROUND(L827*K827,2)</f>
        <v>0</v>
      </c>
      <c r="X827" s="210">
        <f>ROUND(M827*K827,2)</f>
        <v>0</v>
      </c>
      <c r="Y827" s="141">
        <v>0</v>
      </c>
      <c r="Z827" s="141">
        <f>Y827*K827</f>
        <v>0</v>
      </c>
      <c r="AA827" s="141">
        <v>1.18E-2</v>
      </c>
      <c r="AB827" s="141">
        <f>AA827*K827</f>
        <v>4.0863871999999999</v>
      </c>
      <c r="AC827" s="141">
        <v>0</v>
      </c>
      <c r="AD827" s="142">
        <f>AC827*K827</f>
        <v>0</v>
      </c>
      <c r="AR827" s="20" t="s">
        <v>348</v>
      </c>
      <c r="AT827" s="20" t="s">
        <v>419</v>
      </c>
      <c r="AU827" s="20" t="s">
        <v>95</v>
      </c>
      <c r="AY827" s="20" t="s">
        <v>153</v>
      </c>
      <c r="BE827" s="143">
        <f>IF(U827="základní",P827,0)</f>
        <v>0</v>
      </c>
      <c r="BF827" s="143">
        <f>IF(U827="snížená",P827,0)</f>
        <v>0</v>
      </c>
      <c r="BG827" s="143">
        <f>IF(U827="zákl. přenesená",P827,0)</f>
        <v>0</v>
      </c>
      <c r="BH827" s="143">
        <f>IF(U827="sníž. přenesená",P827,0)</f>
        <v>0</v>
      </c>
      <c r="BI827" s="143">
        <f>IF(U827="nulová",P827,0)</f>
        <v>0</v>
      </c>
      <c r="BJ827" s="20" t="s">
        <v>84</v>
      </c>
      <c r="BK827" s="143">
        <f>ROUND(V827*K827,2)</f>
        <v>0</v>
      </c>
      <c r="BL827" s="20" t="s">
        <v>370</v>
      </c>
      <c r="BM827" s="20" t="s">
        <v>1231</v>
      </c>
    </row>
    <row r="828" spans="2:65" s="10" customFormat="1" ht="22.5" customHeight="1">
      <c r="B828" s="144"/>
      <c r="C828" s="201"/>
      <c r="D828" s="201"/>
      <c r="E828" s="145" t="s">
        <v>5</v>
      </c>
      <c r="F828" s="662" t="s">
        <v>1232</v>
      </c>
      <c r="G828" s="663"/>
      <c r="H828" s="663"/>
      <c r="I828" s="663"/>
      <c r="J828" s="201"/>
      <c r="K828" s="146">
        <v>39.399000000000001</v>
      </c>
      <c r="L828" s="201"/>
      <c r="M828" s="201"/>
      <c r="N828" s="201"/>
      <c r="O828" s="201"/>
      <c r="P828" s="201"/>
      <c r="Q828" s="201"/>
      <c r="R828" s="147"/>
      <c r="T828" s="148"/>
      <c r="U828" s="201"/>
      <c r="V828" s="201"/>
      <c r="W828" s="201"/>
      <c r="X828" s="201"/>
      <c r="Y828" s="201"/>
      <c r="Z828" s="201"/>
      <c r="AA828" s="201"/>
      <c r="AB828" s="201"/>
      <c r="AC828" s="201"/>
      <c r="AD828" s="149"/>
      <c r="AT828" s="150" t="s">
        <v>162</v>
      </c>
      <c r="AU828" s="150" t="s">
        <v>95</v>
      </c>
      <c r="AV828" s="10" t="s">
        <v>95</v>
      </c>
      <c r="AW828" s="10" t="s">
        <v>7</v>
      </c>
      <c r="AX828" s="10" t="s">
        <v>79</v>
      </c>
      <c r="AY828" s="150" t="s">
        <v>153</v>
      </c>
    </row>
    <row r="829" spans="2:65" s="10" customFormat="1" ht="22.5" customHeight="1">
      <c r="B829" s="144"/>
      <c r="C829" s="201"/>
      <c r="D829" s="201"/>
      <c r="E829" s="145" t="s">
        <v>5</v>
      </c>
      <c r="F829" s="658" t="s">
        <v>1233</v>
      </c>
      <c r="G829" s="659"/>
      <c r="H829" s="659"/>
      <c r="I829" s="659"/>
      <c r="J829" s="201"/>
      <c r="K829" s="146">
        <v>12.045999999999999</v>
      </c>
      <c r="L829" s="201"/>
      <c r="M829" s="201"/>
      <c r="N829" s="201"/>
      <c r="O829" s="201"/>
      <c r="P829" s="201"/>
      <c r="Q829" s="201"/>
      <c r="R829" s="147"/>
      <c r="T829" s="148"/>
      <c r="U829" s="201"/>
      <c r="V829" s="201"/>
      <c r="W829" s="201"/>
      <c r="X829" s="201"/>
      <c r="Y829" s="201"/>
      <c r="Z829" s="201"/>
      <c r="AA829" s="201"/>
      <c r="AB829" s="201"/>
      <c r="AC829" s="201"/>
      <c r="AD829" s="149"/>
      <c r="AT829" s="150" t="s">
        <v>162</v>
      </c>
      <c r="AU829" s="150" t="s">
        <v>95</v>
      </c>
      <c r="AV829" s="10" t="s">
        <v>95</v>
      </c>
      <c r="AW829" s="10" t="s">
        <v>7</v>
      </c>
      <c r="AX829" s="10" t="s">
        <v>79</v>
      </c>
      <c r="AY829" s="150" t="s">
        <v>153</v>
      </c>
    </row>
    <row r="830" spans="2:65" s="10" customFormat="1" ht="22.5" customHeight="1">
      <c r="B830" s="144"/>
      <c r="C830" s="201"/>
      <c r="D830" s="201"/>
      <c r="E830" s="145" t="s">
        <v>5</v>
      </c>
      <c r="F830" s="658" t="s">
        <v>1234</v>
      </c>
      <c r="G830" s="659"/>
      <c r="H830" s="659"/>
      <c r="I830" s="659"/>
      <c r="J830" s="201"/>
      <c r="K830" s="146">
        <v>104.512</v>
      </c>
      <c r="L830" s="201"/>
      <c r="M830" s="201"/>
      <c r="N830" s="201"/>
      <c r="O830" s="201"/>
      <c r="P830" s="201"/>
      <c r="Q830" s="201"/>
      <c r="R830" s="147"/>
      <c r="T830" s="148"/>
      <c r="U830" s="201"/>
      <c r="V830" s="201"/>
      <c r="W830" s="201"/>
      <c r="X830" s="201"/>
      <c r="Y830" s="201"/>
      <c r="Z830" s="201"/>
      <c r="AA830" s="201"/>
      <c r="AB830" s="201"/>
      <c r="AC830" s="201"/>
      <c r="AD830" s="149"/>
      <c r="AT830" s="150" t="s">
        <v>162</v>
      </c>
      <c r="AU830" s="150" t="s">
        <v>95</v>
      </c>
      <c r="AV830" s="10" t="s">
        <v>95</v>
      </c>
      <c r="AW830" s="10" t="s">
        <v>7</v>
      </c>
      <c r="AX830" s="10" t="s">
        <v>79</v>
      </c>
      <c r="AY830" s="150" t="s">
        <v>153</v>
      </c>
    </row>
    <row r="831" spans="2:65" s="10" customFormat="1" ht="22.5" customHeight="1">
      <c r="B831" s="144"/>
      <c r="C831" s="201"/>
      <c r="D831" s="201"/>
      <c r="E831" s="145" t="s">
        <v>5</v>
      </c>
      <c r="F831" s="658" t="s">
        <v>1235</v>
      </c>
      <c r="G831" s="659"/>
      <c r="H831" s="659"/>
      <c r="I831" s="659"/>
      <c r="J831" s="201"/>
      <c r="K831" s="146">
        <v>26.760999999999999</v>
      </c>
      <c r="L831" s="201"/>
      <c r="M831" s="201"/>
      <c r="N831" s="201"/>
      <c r="O831" s="201"/>
      <c r="P831" s="201"/>
      <c r="Q831" s="201"/>
      <c r="R831" s="147"/>
      <c r="T831" s="148"/>
      <c r="U831" s="201"/>
      <c r="V831" s="201"/>
      <c r="W831" s="201"/>
      <c r="X831" s="201"/>
      <c r="Y831" s="201"/>
      <c r="Z831" s="201"/>
      <c r="AA831" s="201"/>
      <c r="AB831" s="201"/>
      <c r="AC831" s="201"/>
      <c r="AD831" s="149"/>
      <c r="AT831" s="150" t="s">
        <v>162</v>
      </c>
      <c r="AU831" s="150" t="s">
        <v>95</v>
      </c>
      <c r="AV831" s="10" t="s">
        <v>95</v>
      </c>
      <c r="AW831" s="10" t="s">
        <v>7</v>
      </c>
      <c r="AX831" s="10" t="s">
        <v>79</v>
      </c>
      <c r="AY831" s="150" t="s">
        <v>153</v>
      </c>
    </row>
    <row r="832" spans="2:65" s="10" customFormat="1" ht="22.5" customHeight="1">
      <c r="B832" s="144"/>
      <c r="C832" s="201"/>
      <c r="D832" s="201"/>
      <c r="E832" s="145" t="s">
        <v>5</v>
      </c>
      <c r="F832" s="658" t="s">
        <v>1236</v>
      </c>
      <c r="G832" s="659"/>
      <c r="H832" s="659"/>
      <c r="I832" s="659"/>
      <c r="J832" s="201"/>
      <c r="K832" s="146">
        <v>121.67</v>
      </c>
      <c r="L832" s="201"/>
      <c r="M832" s="201"/>
      <c r="N832" s="201"/>
      <c r="O832" s="201"/>
      <c r="P832" s="201"/>
      <c r="Q832" s="201"/>
      <c r="R832" s="147"/>
      <c r="T832" s="148"/>
      <c r="U832" s="201"/>
      <c r="V832" s="201"/>
      <c r="W832" s="201"/>
      <c r="X832" s="201"/>
      <c r="Y832" s="201"/>
      <c r="Z832" s="201"/>
      <c r="AA832" s="201"/>
      <c r="AB832" s="201"/>
      <c r="AC832" s="201"/>
      <c r="AD832" s="149"/>
      <c r="AT832" s="150" t="s">
        <v>162</v>
      </c>
      <c r="AU832" s="150" t="s">
        <v>95</v>
      </c>
      <c r="AV832" s="10" t="s">
        <v>95</v>
      </c>
      <c r="AW832" s="10" t="s">
        <v>7</v>
      </c>
      <c r="AX832" s="10" t="s">
        <v>79</v>
      </c>
      <c r="AY832" s="150" t="s">
        <v>153</v>
      </c>
    </row>
    <row r="833" spans="2:65" s="10" customFormat="1" ht="22.5" customHeight="1">
      <c r="B833" s="144"/>
      <c r="C833" s="201"/>
      <c r="D833" s="201"/>
      <c r="E833" s="145" t="s">
        <v>5</v>
      </c>
      <c r="F833" s="658" t="s">
        <v>1237</v>
      </c>
      <c r="G833" s="659"/>
      <c r="H833" s="659"/>
      <c r="I833" s="659"/>
      <c r="J833" s="201"/>
      <c r="K833" s="146">
        <v>27.405000000000001</v>
      </c>
      <c r="L833" s="201"/>
      <c r="M833" s="201"/>
      <c r="N833" s="201"/>
      <c r="O833" s="201"/>
      <c r="P833" s="201"/>
      <c r="Q833" s="201"/>
      <c r="R833" s="147"/>
      <c r="T833" s="148"/>
      <c r="U833" s="201"/>
      <c r="V833" s="201"/>
      <c r="W833" s="201"/>
      <c r="X833" s="201"/>
      <c r="Y833" s="201"/>
      <c r="Z833" s="201"/>
      <c r="AA833" s="201"/>
      <c r="AB833" s="201"/>
      <c r="AC833" s="201"/>
      <c r="AD833" s="149"/>
      <c r="AT833" s="150" t="s">
        <v>162</v>
      </c>
      <c r="AU833" s="150" t="s">
        <v>95</v>
      </c>
      <c r="AV833" s="10" t="s">
        <v>95</v>
      </c>
      <c r="AW833" s="10" t="s">
        <v>7</v>
      </c>
      <c r="AX833" s="10" t="s">
        <v>79</v>
      </c>
      <c r="AY833" s="150" t="s">
        <v>153</v>
      </c>
    </row>
    <row r="834" spans="2:65" s="12" customFormat="1" ht="22.5" customHeight="1">
      <c r="B834" s="157"/>
      <c r="C834" s="204"/>
      <c r="D834" s="204"/>
      <c r="E834" s="158" t="s">
        <v>5</v>
      </c>
      <c r="F834" s="674" t="s">
        <v>1226</v>
      </c>
      <c r="G834" s="675"/>
      <c r="H834" s="675"/>
      <c r="I834" s="675"/>
      <c r="J834" s="204"/>
      <c r="K834" s="158" t="s">
        <v>5</v>
      </c>
      <c r="L834" s="204"/>
      <c r="M834" s="204"/>
      <c r="N834" s="204"/>
      <c r="O834" s="204"/>
      <c r="P834" s="204"/>
      <c r="Q834" s="204"/>
      <c r="R834" s="159"/>
      <c r="T834" s="160"/>
      <c r="U834" s="204"/>
      <c r="V834" s="204"/>
      <c r="W834" s="204"/>
      <c r="X834" s="204"/>
      <c r="Y834" s="204"/>
      <c r="Z834" s="204"/>
      <c r="AA834" s="204"/>
      <c r="AB834" s="204"/>
      <c r="AC834" s="204"/>
      <c r="AD834" s="161"/>
      <c r="AT834" s="162" t="s">
        <v>162</v>
      </c>
      <c r="AU834" s="162" t="s">
        <v>95</v>
      </c>
      <c r="AV834" s="12" t="s">
        <v>84</v>
      </c>
      <c r="AW834" s="12" t="s">
        <v>7</v>
      </c>
      <c r="AX834" s="12" t="s">
        <v>79</v>
      </c>
      <c r="AY834" s="162" t="s">
        <v>153</v>
      </c>
    </row>
    <row r="835" spans="2:65" s="10" customFormat="1" ht="22.5" customHeight="1">
      <c r="B835" s="144"/>
      <c r="C835" s="201"/>
      <c r="D835" s="201"/>
      <c r="E835" s="145" t="s">
        <v>5</v>
      </c>
      <c r="F835" s="658" t="s">
        <v>1238</v>
      </c>
      <c r="G835" s="659"/>
      <c r="H835" s="659"/>
      <c r="I835" s="659"/>
      <c r="J835" s="201"/>
      <c r="K835" s="146">
        <v>14.510999999999999</v>
      </c>
      <c r="L835" s="201"/>
      <c r="M835" s="201"/>
      <c r="N835" s="201"/>
      <c r="O835" s="201"/>
      <c r="P835" s="201"/>
      <c r="Q835" s="201"/>
      <c r="R835" s="147"/>
      <c r="T835" s="148"/>
      <c r="U835" s="201"/>
      <c r="V835" s="201"/>
      <c r="W835" s="201"/>
      <c r="X835" s="201"/>
      <c r="Y835" s="201"/>
      <c r="Z835" s="201"/>
      <c r="AA835" s="201"/>
      <c r="AB835" s="201"/>
      <c r="AC835" s="201"/>
      <c r="AD835" s="149"/>
      <c r="AT835" s="150" t="s">
        <v>162</v>
      </c>
      <c r="AU835" s="150" t="s">
        <v>95</v>
      </c>
      <c r="AV835" s="10" t="s">
        <v>95</v>
      </c>
      <c r="AW835" s="10" t="s">
        <v>7</v>
      </c>
      <c r="AX835" s="10" t="s">
        <v>79</v>
      </c>
      <c r="AY835" s="150" t="s">
        <v>153</v>
      </c>
    </row>
    <row r="836" spans="2:65" s="11" customFormat="1" ht="22.5" customHeight="1">
      <c r="B836" s="151"/>
      <c r="C836" s="202"/>
      <c r="D836" s="202"/>
      <c r="E836" s="191" t="s">
        <v>5</v>
      </c>
      <c r="F836" s="660" t="s">
        <v>163</v>
      </c>
      <c r="G836" s="661"/>
      <c r="H836" s="661"/>
      <c r="I836" s="661"/>
      <c r="J836" s="202"/>
      <c r="K836" s="152">
        <v>346.30399999999997</v>
      </c>
      <c r="L836" s="202"/>
      <c r="M836" s="202"/>
      <c r="N836" s="202"/>
      <c r="O836" s="202"/>
      <c r="P836" s="202"/>
      <c r="Q836" s="202"/>
      <c r="R836" s="153"/>
      <c r="T836" s="154"/>
      <c r="U836" s="202"/>
      <c r="V836" s="202"/>
      <c r="W836" s="202"/>
      <c r="X836" s="202"/>
      <c r="Y836" s="202"/>
      <c r="Z836" s="202"/>
      <c r="AA836" s="202"/>
      <c r="AB836" s="202"/>
      <c r="AC836" s="202"/>
      <c r="AD836" s="155"/>
      <c r="AT836" s="156" t="s">
        <v>162</v>
      </c>
      <c r="AU836" s="156" t="s">
        <v>95</v>
      </c>
      <c r="AV836" s="11" t="s">
        <v>159</v>
      </c>
      <c r="AW836" s="11" t="s">
        <v>7</v>
      </c>
      <c r="AX836" s="11" t="s">
        <v>84</v>
      </c>
      <c r="AY836" s="156" t="s">
        <v>153</v>
      </c>
    </row>
    <row r="837" spans="2:65" s="1" customFormat="1" ht="31.5" customHeight="1">
      <c r="B837" s="134"/>
      <c r="C837" s="135" t="s">
        <v>1239</v>
      </c>
      <c r="D837" s="135" t="s">
        <v>155</v>
      </c>
      <c r="E837" s="136" t="s">
        <v>1240</v>
      </c>
      <c r="F837" s="654" t="s">
        <v>1241</v>
      </c>
      <c r="G837" s="654"/>
      <c r="H837" s="654"/>
      <c r="I837" s="654"/>
      <c r="J837" s="137" t="s">
        <v>737</v>
      </c>
      <c r="K837" s="138">
        <v>3059.5169999999998</v>
      </c>
      <c r="L837" s="203"/>
      <c r="M837" s="655"/>
      <c r="N837" s="655"/>
      <c r="O837" s="655"/>
      <c r="P837" s="655">
        <f>ROUND(V837*K837,2)</f>
        <v>0</v>
      </c>
      <c r="Q837" s="655"/>
      <c r="R837" s="139"/>
      <c r="T837" s="140" t="s">
        <v>5</v>
      </c>
      <c r="U837" s="42" t="s">
        <v>42</v>
      </c>
      <c r="V837" s="210">
        <f>L837+M837</f>
        <v>0</v>
      </c>
      <c r="W837" s="210">
        <f>ROUND(L837*K837,2)</f>
        <v>0</v>
      </c>
      <c r="X837" s="210">
        <f>ROUND(M837*K837,2)</f>
        <v>0</v>
      </c>
      <c r="Y837" s="141">
        <v>0</v>
      </c>
      <c r="Z837" s="141">
        <f>Y837*K837</f>
        <v>0</v>
      </c>
      <c r="AA837" s="141">
        <v>0</v>
      </c>
      <c r="AB837" s="141">
        <f>AA837*K837</f>
        <v>0</v>
      </c>
      <c r="AC837" s="141">
        <v>0</v>
      </c>
      <c r="AD837" s="142">
        <f>AC837*K837</f>
        <v>0</v>
      </c>
      <c r="AR837" s="20" t="s">
        <v>370</v>
      </c>
      <c r="AT837" s="20" t="s">
        <v>155</v>
      </c>
      <c r="AU837" s="20" t="s">
        <v>95</v>
      </c>
      <c r="AY837" s="20" t="s">
        <v>153</v>
      </c>
      <c r="BE837" s="143">
        <f>IF(U837="základní",P837,0)</f>
        <v>0</v>
      </c>
      <c r="BF837" s="143">
        <f>IF(U837="snížená",P837,0)</f>
        <v>0</v>
      </c>
      <c r="BG837" s="143">
        <f>IF(U837="zákl. přenesená",P837,0)</f>
        <v>0</v>
      </c>
      <c r="BH837" s="143">
        <f>IF(U837="sníž. přenesená",P837,0)</f>
        <v>0</v>
      </c>
      <c r="BI837" s="143">
        <f>IF(U837="nulová",P837,0)</f>
        <v>0</v>
      </c>
      <c r="BJ837" s="20" t="s">
        <v>84</v>
      </c>
      <c r="BK837" s="143">
        <f>ROUND(V837*K837,2)</f>
        <v>0</v>
      </c>
      <c r="BL837" s="20" t="s">
        <v>370</v>
      </c>
      <c r="BM837" s="20" t="s">
        <v>1242</v>
      </c>
    </row>
    <row r="838" spans="2:65" s="9" customFormat="1" ht="29.85" customHeight="1">
      <c r="B838" s="122"/>
      <c r="C838" s="123"/>
      <c r="D838" s="133" t="s">
        <v>129</v>
      </c>
      <c r="E838" s="133"/>
      <c r="F838" s="133"/>
      <c r="G838" s="133"/>
      <c r="H838" s="133"/>
      <c r="I838" s="133"/>
      <c r="J838" s="133"/>
      <c r="K838" s="133"/>
      <c r="L838" s="133"/>
      <c r="M838" s="649">
        <f>BK838</f>
        <v>0</v>
      </c>
      <c r="N838" s="650"/>
      <c r="O838" s="650"/>
      <c r="P838" s="650"/>
      <c r="Q838" s="650"/>
      <c r="R838" s="125"/>
      <c r="T838" s="126"/>
      <c r="U838" s="123"/>
      <c r="V838" s="123"/>
      <c r="W838" s="127">
        <f>SUM(W839:W842)</f>
        <v>0</v>
      </c>
      <c r="X838" s="127">
        <f>SUM(X839:X842)</f>
        <v>0</v>
      </c>
      <c r="Y838" s="123"/>
      <c r="Z838" s="128">
        <f>SUM(Z839:Z842)</f>
        <v>139.08644999999999</v>
      </c>
      <c r="AA838" s="123"/>
      <c r="AB838" s="128">
        <f>SUM(AB839:AB842)</f>
        <v>2.4331049999999999</v>
      </c>
      <c r="AC838" s="123"/>
      <c r="AD838" s="129">
        <f>SUM(AD839:AD842)</f>
        <v>0</v>
      </c>
      <c r="AR838" s="130" t="s">
        <v>95</v>
      </c>
      <c r="AT838" s="131" t="s">
        <v>78</v>
      </c>
      <c r="AU838" s="131" t="s">
        <v>84</v>
      </c>
      <c r="AY838" s="130" t="s">
        <v>153</v>
      </c>
      <c r="BK838" s="132">
        <f>SUM(BK839:BK842)</f>
        <v>0</v>
      </c>
    </row>
    <row r="839" spans="2:65" s="1" customFormat="1" ht="57" customHeight="1">
      <c r="B839" s="134"/>
      <c r="C839" s="135" t="s">
        <v>1243</v>
      </c>
      <c r="D839" s="135" t="s">
        <v>155</v>
      </c>
      <c r="E839" s="136" t="s">
        <v>1244</v>
      </c>
      <c r="F839" s="654" t="s">
        <v>1245</v>
      </c>
      <c r="G839" s="654"/>
      <c r="H839" s="654"/>
      <c r="I839" s="654"/>
      <c r="J839" s="137" t="s">
        <v>204</v>
      </c>
      <c r="K839" s="138">
        <v>72.63</v>
      </c>
      <c r="L839" s="203"/>
      <c r="M839" s="655"/>
      <c r="N839" s="655"/>
      <c r="O839" s="655"/>
      <c r="P839" s="655">
        <f>ROUND(V839*K839,2)</f>
        <v>0</v>
      </c>
      <c r="Q839" s="655"/>
      <c r="R839" s="139"/>
      <c r="T839" s="140" t="s">
        <v>5</v>
      </c>
      <c r="U839" s="42" t="s">
        <v>42</v>
      </c>
      <c r="V839" s="210">
        <f>L839+M839</f>
        <v>0</v>
      </c>
      <c r="W839" s="210">
        <f>ROUND(L839*K839,2)</f>
        <v>0</v>
      </c>
      <c r="X839" s="210">
        <f>ROUND(M839*K839,2)</f>
        <v>0</v>
      </c>
      <c r="Y839" s="141">
        <v>1.915</v>
      </c>
      <c r="Z839" s="141">
        <f>Y839*K839</f>
        <v>139.08644999999999</v>
      </c>
      <c r="AA839" s="141">
        <v>3.3500000000000002E-2</v>
      </c>
      <c r="AB839" s="141">
        <f>AA839*K839</f>
        <v>2.4331049999999999</v>
      </c>
      <c r="AC839" s="141">
        <v>0</v>
      </c>
      <c r="AD839" s="142">
        <f>AC839*K839</f>
        <v>0</v>
      </c>
      <c r="AR839" s="20" t="s">
        <v>370</v>
      </c>
      <c r="AT839" s="20" t="s">
        <v>155</v>
      </c>
      <c r="AU839" s="20" t="s">
        <v>95</v>
      </c>
      <c r="AY839" s="20" t="s">
        <v>153</v>
      </c>
      <c r="BE839" s="143">
        <f>IF(U839="základní",P839,0)</f>
        <v>0</v>
      </c>
      <c r="BF839" s="143">
        <f>IF(U839="snížená",P839,0)</f>
        <v>0</v>
      </c>
      <c r="BG839" s="143">
        <f>IF(U839="zákl. přenesená",P839,0)</f>
        <v>0</v>
      </c>
      <c r="BH839" s="143">
        <f>IF(U839="sníž. přenesená",P839,0)</f>
        <v>0</v>
      </c>
      <c r="BI839" s="143">
        <f>IF(U839="nulová",P839,0)</f>
        <v>0</v>
      </c>
      <c r="BJ839" s="20" t="s">
        <v>84</v>
      </c>
      <c r="BK839" s="143">
        <f>ROUND(V839*K839,2)</f>
        <v>0</v>
      </c>
      <c r="BL839" s="20" t="s">
        <v>370</v>
      </c>
      <c r="BM839" s="20" t="s">
        <v>1246</v>
      </c>
    </row>
    <row r="840" spans="2:65" s="10" customFormat="1" ht="22.5" customHeight="1">
      <c r="B840" s="144"/>
      <c r="C840" s="201"/>
      <c r="D840" s="201"/>
      <c r="E840" s="145" t="s">
        <v>5</v>
      </c>
      <c r="F840" s="662" t="s">
        <v>1247</v>
      </c>
      <c r="G840" s="663"/>
      <c r="H840" s="663"/>
      <c r="I840" s="663"/>
      <c r="J840" s="201"/>
      <c r="K840" s="146">
        <v>72.63</v>
      </c>
      <c r="L840" s="201"/>
      <c r="M840" s="201"/>
      <c r="N840" s="201"/>
      <c r="O840" s="201"/>
      <c r="P840" s="201"/>
      <c r="Q840" s="201"/>
      <c r="R840" s="147"/>
      <c r="T840" s="148"/>
      <c r="U840" s="201"/>
      <c r="V840" s="201"/>
      <c r="W840" s="201"/>
      <c r="X840" s="201"/>
      <c r="Y840" s="201"/>
      <c r="Z840" s="201"/>
      <c r="AA840" s="201"/>
      <c r="AB840" s="201"/>
      <c r="AC840" s="201"/>
      <c r="AD840" s="149"/>
      <c r="AT840" s="150" t="s">
        <v>162</v>
      </c>
      <c r="AU840" s="150" t="s">
        <v>95</v>
      </c>
      <c r="AV840" s="10" t="s">
        <v>95</v>
      </c>
      <c r="AW840" s="10" t="s">
        <v>7</v>
      </c>
      <c r="AX840" s="10" t="s">
        <v>79</v>
      </c>
      <c r="AY840" s="150" t="s">
        <v>153</v>
      </c>
    </row>
    <row r="841" spans="2:65" s="11" customFormat="1" ht="22.5" customHeight="1">
      <c r="B841" s="151"/>
      <c r="C841" s="202"/>
      <c r="D841" s="202"/>
      <c r="E841" s="191" t="s">
        <v>5</v>
      </c>
      <c r="F841" s="660" t="s">
        <v>163</v>
      </c>
      <c r="G841" s="661"/>
      <c r="H841" s="661"/>
      <c r="I841" s="661"/>
      <c r="J841" s="202"/>
      <c r="K841" s="152">
        <v>72.63</v>
      </c>
      <c r="L841" s="202"/>
      <c r="M841" s="202"/>
      <c r="N841" s="202"/>
      <c r="O841" s="202"/>
      <c r="P841" s="202"/>
      <c r="Q841" s="202"/>
      <c r="R841" s="153"/>
      <c r="T841" s="154"/>
      <c r="U841" s="202"/>
      <c r="V841" s="202"/>
      <c r="W841" s="202"/>
      <c r="X841" s="202"/>
      <c r="Y841" s="202"/>
      <c r="Z841" s="202"/>
      <c r="AA841" s="202"/>
      <c r="AB841" s="202"/>
      <c r="AC841" s="202"/>
      <c r="AD841" s="155"/>
      <c r="AT841" s="156" t="s">
        <v>162</v>
      </c>
      <c r="AU841" s="156" t="s">
        <v>95</v>
      </c>
      <c r="AV841" s="11" t="s">
        <v>159</v>
      </c>
      <c r="AW841" s="11" t="s">
        <v>7</v>
      </c>
      <c r="AX841" s="11" t="s">
        <v>84</v>
      </c>
      <c r="AY841" s="156" t="s">
        <v>153</v>
      </c>
    </row>
    <row r="842" spans="2:65" s="1" customFormat="1" ht="31.5" customHeight="1">
      <c r="B842" s="134"/>
      <c r="C842" s="135" t="s">
        <v>1248</v>
      </c>
      <c r="D842" s="135" t="s">
        <v>155</v>
      </c>
      <c r="E842" s="136" t="s">
        <v>1249</v>
      </c>
      <c r="F842" s="654" t="s">
        <v>1250</v>
      </c>
      <c r="G842" s="654"/>
      <c r="H842" s="654"/>
      <c r="I842" s="654"/>
      <c r="J842" s="137" t="s">
        <v>737</v>
      </c>
      <c r="K842" s="138">
        <v>1997.325</v>
      </c>
      <c r="L842" s="203"/>
      <c r="M842" s="655"/>
      <c r="N842" s="655"/>
      <c r="O842" s="655"/>
      <c r="P842" s="655">
        <f>ROUND(V842*K842,2)</f>
        <v>0</v>
      </c>
      <c r="Q842" s="655"/>
      <c r="R842" s="139"/>
      <c r="T842" s="140" t="s">
        <v>5</v>
      </c>
      <c r="U842" s="42" t="s">
        <v>42</v>
      </c>
      <c r="V842" s="210">
        <f>L842+M842</f>
        <v>0</v>
      </c>
      <c r="W842" s="210">
        <f>ROUND(L842*K842,2)</f>
        <v>0</v>
      </c>
      <c r="X842" s="210">
        <f>ROUND(M842*K842,2)</f>
        <v>0</v>
      </c>
      <c r="Y842" s="141">
        <v>0</v>
      </c>
      <c r="Z842" s="141">
        <f>Y842*K842</f>
        <v>0</v>
      </c>
      <c r="AA842" s="141">
        <v>0</v>
      </c>
      <c r="AB842" s="141">
        <f>AA842*K842</f>
        <v>0</v>
      </c>
      <c r="AC842" s="141">
        <v>0</v>
      </c>
      <c r="AD842" s="142">
        <f>AC842*K842</f>
        <v>0</v>
      </c>
      <c r="AR842" s="20" t="s">
        <v>370</v>
      </c>
      <c r="AT842" s="20" t="s">
        <v>155</v>
      </c>
      <c r="AU842" s="20" t="s">
        <v>95</v>
      </c>
      <c r="AY842" s="20" t="s">
        <v>153</v>
      </c>
      <c r="BE842" s="143">
        <f>IF(U842="základní",P842,0)</f>
        <v>0</v>
      </c>
      <c r="BF842" s="143">
        <f>IF(U842="snížená",P842,0)</f>
        <v>0</v>
      </c>
      <c r="BG842" s="143">
        <f>IF(U842="zákl. přenesená",P842,0)</f>
        <v>0</v>
      </c>
      <c r="BH842" s="143">
        <f>IF(U842="sníž. přenesená",P842,0)</f>
        <v>0</v>
      </c>
      <c r="BI842" s="143">
        <f>IF(U842="nulová",P842,0)</f>
        <v>0</v>
      </c>
      <c r="BJ842" s="20" t="s">
        <v>84</v>
      </c>
      <c r="BK842" s="143">
        <f>ROUND(V842*K842,2)</f>
        <v>0</v>
      </c>
      <c r="BL842" s="20" t="s">
        <v>370</v>
      </c>
      <c r="BM842" s="20" t="s">
        <v>1251</v>
      </c>
    </row>
    <row r="843" spans="2:65" s="9" customFormat="1" ht="29.85" customHeight="1">
      <c r="B843" s="122"/>
      <c r="C843" s="123"/>
      <c r="D843" s="133" t="s">
        <v>130</v>
      </c>
      <c r="E843" s="133"/>
      <c r="F843" s="133"/>
      <c r="G843" s="133"/>
      <c r="H843" s="133"/>
      <c r="I843" s="133"/>
      <c r="J843" s="133"/>
      <c r="K843" s="133"/>
      <c r="L843" s="133"/>
      <c r="M843" s="649">
        <f>BK843</f>
        <v>0</v>
      </c>
      <c r="N843" s="650"/>
      <c r="O843" s="650"/>
      <c r="P843" s="650"/>
      <c r="Q843" s="650"/>
      <c r="R843" s="125"/>
      <c r="T843" s="126"/>
      <c r="U843" s="123"/>
      <c r="V843" s="123"/>
      <c r="W843" s="127">
        <f>SUM(W844:W849)</f>
        <v>0</v>
      </c>
      <c r="X843" s="127">
        <f>SUM(X844:X849)</f>
        <v>0</v>
      </c>
      <c r="Y843" s="123"/>
      <c r="Z843" s="128">
        <f>SUM(Z844:Z849)</f>
        <v>36.076799999999999</v>
      </c>
      <c r="AA843" s="123"/>
      <c r="AB843" s="128">
        <f>SUM(AB844:AB849)</f>
        <v>1.4430720000000001</v>
      </c>
      <c r="AC843" s="123"/>
      <c r="AD843" s="129">
        <f>SUM(AD844:AD849)</f>
        <v>0</v>
      </c>
      <c r="AR843" s="130" t="s">
        <v>95</v>
      </c>
      <c r="AT843" s="131" t="s">
        <v>78</v>
      </c>
      <c r="AU843" s="131" t="s">
        <v>84</v>
      </c>
      <c r="AY843" s="130" t="s">
        <v>153</v>
      </c>
      <c r="BK843" s="132">
        <f>SUM(BK844:BK849)</f>
        <v>0</v>
      </c>
    </row>
    <row r="844" spans="2:65" s="1" customFormat="1" ht="31.5" customHeight="1">
      <c r="B844" s="134"/>
      <c r="C844" s="135" t="s">
        <v>1252</v>
      </c>
      <c r="D844" s="135" t="s">
        <v>155</v>
      </c>
      <c r="E844" s="136" t="s">
        <v>1253</v>
      </c>
      <c r="F844" s="654" t="s">
        <v>1254</v>
      </c>
      <c r="G844" s="654"/>
      <c r="H844" s="654"/>
      <c r="I844" s="654"/>
      <c r="J844" s="137" t="s">
        <v>204</v>
      </c>
      <c r="K844" s="138">
        <v>112.74</v>
      </c>
      <c r="L844" s="203"/>
      <c r="M844" s="655"/>
      <c r="N844" s="655"/>
      <c r="O844" s="655"/>
      <c r="P844" s="655">
        <f>ROUND(V844*K844,2)</f>
        <v>0</v>
      </c>
      <c r="Q844" s="655"/>
      <c r="R844" s="139"/>
      <c r="T844" s="140" t="s">
        <v>5</v>
      </c>
      <c r="U844" s="42" t="s">
        <v>42</v>
      </c>
      <c r="V844" s="210">
        <f>L844+M844</f>
        <v>0</v>
      </c>
      <c r="W844" s="210">
        <f>ROUND(L844*K844,2)</f>
        <v>0</v>
      </c>
      <c r="X844" s="210">
        <f>ROUND(M844*K844,2)</f>
        <v>0</v>
      </c>
      <c r="Y844" s="141">
        <v>0.13</v>
      </c>
      <c r="Z844" s="141">
        <f>Y844*K844</f>
        <v>14.6562</v>
      </c>
      <c r="AA844" s="141">
        <v>4.7999999999999996E-3</v>
      </c>
      <c r="AB844" s="141">
        <f>AA844*K844</f>
        <v>0.54115199999999997</v>
      </c>
      <c r="AC844" s="141">
        <v>0</v>
      </c>
      <c r="AD844" s="142">
        <f>AC844*K844</f>
        <v>0</v>
      </c>
      <c r="AR844" s="20" t="s">
        <v>370</v>
      </c>
      <c r="AT844" s="20" t="s">
        <v>155</v>
      </c>
      <c r="AU844" s="20" t="s">
        <v>95</v>
      </c>
      <c r="AY844" s="20" t="s">
        <v>153</v>
      </c>
      <c r="BE844" s="143">
        <f>IF(U844="základní",P844,0)</f>
        <v>0</v>
      </c>
      <c r="BF844" s="143">
        <f>IF(U844="snížená",P844,0)</f>
        <v>0</v>
      </c>
      <c r="BG844" s="143">
        <f>IF(U844="zákl. přenesená",P844,0)</f>
        <v>0</v>
      </c>
      <c r="BH844" s="143">
        <f>IF(U844="sníž. přenesená",P844,0)</f>
        <v>0</v>
      </c>
      <c r="BI844" s="143">
        <f>IF(U844="nulová",P844,0)</f>
        <v>0</v>
      </c>
      <c r="BJ844" s="20" t="s">
        <v>84</v>
      </c>
      <c r="BK844" s="143">
        <f>ROUND(V844*K844,2)</f>
        <v>0</v>
      </c>
      <c r="BL844" s="20" t="s">
        <v>370</v>
      </c>
      <c r="BM844" s="20" t="s">
        <v>1255</v>
      </c>
    </row>
    <row r="845" spans="2:65" s="10" customFormat="1" ht="22.5" customHeight="1">
      <c r="B845" s="144"/>
      <c r="C845" s="201"/>
      <c r="D845" s="201"/>
      <c r="E845" s="145" t="s">
        <v>5</v>
      </c>
      <c r="F845" s="662" t="s">
        <v>882</v>
      </c>
      <c r="G845" s="663"/>
      <c r="H845" s="663"/>
      <c r="I845" s="663"/>
      <c r="J845" s="201"/>
      <c r="K845" s="146">
        <v>112.74</v>
      </c>
      <c r="L845" s="201"/>
      <c r="M845" s="201"/>
      <c r="N845" s="201"/>
      <c r="O845" s="201"/>
      <c r="P845" s="201"/>
      <c r="Q845" s="201"/>
      <c r="R845" s="147"/>
      <c r="T845" s="148"/>
      <c r="U845" s="201"/>
      <c r="V845" s="201"/>
      <c r="W845" s="201"/>
      <c r="X845" s="201"/>
      <c r="Y845" s="201"/>
      <c r="Z845" s="201"/>
      <c r="AA845" s="201"/>
      <c r="AB845" s="201"/>
      <c r="AC845" s="201"/>
      <c r="AD845" s="149"/>
      <c r="AT845" s="150" t="s">
        <v>162</v>
      </c>
      <c r="AU845" s="150" t="s">
        <v>95</v>
      </c>
      <c r="AV845" s="10" t="s">
        <v>95</v>
      </c>
      <c r="AW845" s="10" t="s">
        <v>7</v>
      </c>
      <c r="AX845" s="10" t="s">
        <v>79</v>
      </c>
      <c r="AY845" s="150" t="s">
        <v>153</v>
      </c>
    </row>
    <row r="846" spans="2:65" s="11" customFormat="1" ht="22.5" customHeight="1">
      <c r="B846" s="151"/>
      <c r="C846" s="202"/>
      <c r="D846" s="202"/>
      <c r="E846" s="191" t="s">
        <v>5</v>
      </c>
      <c r="F846" s="660" t="s">
        <v>163</v>
      </c>
      <c r="G846" s="661"/>
      <c r="H846" s="661"/>
      <c r="I846" s="661"/>
      <c r="J846" s="202"/>
      <c r="K846" s="152">
        <v>112.74</v>
      </c>
      <c r="L846" s="202"/>
      <c r="M846" s="202"/>
      <c r="N846" s="202"/>
      <c r="O846" s="202"/>
      <c r="P846" s="202"/>
      <c r="Q846" s="202"/>
      <c r="R846" s="153"/>
      <c r="T846" s="154"/>
      <c r="U846" s="202"/>
      <c r="V846" s="202"/>
      <c r="W846" s="202"/>
      <c r="X846" s="202"/>
      <c r="Y846" s="202"/>
      <c r="Z846" s="202"/>
      <c r="AA846" s="202"/>
      <c r="AB846" s="202"/>
      <c r="AC846" s="202"/>
      <c r="AD846" s="155"/>
      <c r="AT846" s="156" t="s">
        <v>162</v>
      </c>
      <c r="AU846" s="156" t="s">
        <v>95</v>
      </c>
      <c r="AV846" s="11" t="s">
        <v>159</v>
      </c>
      <c r="AW846" s="11" t="s">
        <v>7</v>
      </c>
      <c r="AX846" s="11" t="s">
        <v>84</v>
      </c>
      <c r="AY846" s="156" t="s">
        <v>153</v>
      </c>
    </row>
    <row r="847" spans="2:65" s="1" customFormat="1" ht="44.25" customHeight="1">
      <c r="B847" s="134"/>
      <c r="C847" s="135" t="s">
        <v>1256</v>
      </c>
      <c r="D847" s="135" t="s">
        <v>155</v>
      </c>
      <c r="E847" s="136" t="s">
        <v>1257</v>
      </c>
      <c r="F847" s="654" t="s">
        <v>1258</v>
      </c>
      <c r="G847" s="654"/>
      <c r="H847" s="654"/>
      <c r="I847" s="654"/>
      <c r="J847" s="137" t="s">
        <v>204</v>
      </c>
      <c r="K847" s="138">
        <v>563.70000000000005</v>
      </c>
      <c r="L847" s="203"/>
      <c r="M847" s="655"/>
      <c r="N847" s="655"/>
      <c r="O847" s="655"/>
      <c r="P847" s="655">
        <f>ROUND(V847*K847,2)</f>
        <v>0</v>
      </c>
      <c r="Q847" s="655"/>
      <c r="R847" s="139"/>
      <c r="T847" s="140" t="s">
        <v>5</v>
      </c>
      <c r="U847" s="42" t="s">
        <v>42</v>
      </c>
      <c r="V847" s="210">
        <f>L847+M847</f>
        <v>0</v>
      </c>
      <c r="W847" s="210">
        <f>ROUND(L847*K847,2)</f>
        <v>0</v>
      </c>
      <c r="X847" s="210">
        <f>ROUND(M847*K847,2)</f>
        <v>0</v>
      </c>
      <c r="Y847" s="141">
        <v>3.7999999999999999E-2</v>
      </c>
      <c r="Z847" s="141">
        <f>Y847*K847</f>
        <v>21.4206</v>
      </c>
      <c r="AA847" s="141">
        <v>1.6000000000000001E-3</v>
      </c>
      <c r="AB847" s="141">
        <f>AA847*K847</f>
        <v>0.90192000000000017</v>
      </c>
      <c r="AC847" s="141">
        <v>0</v>
      </c>
      <c r="AD847" s="142">
        <f>AC847*K847</f>
        <v>0</v>
      </c>
      <c r="AR847" s="20" t="s">
        <v>370</v>
      </c>
      <c r="AT847" s="20" t="s">
        <v>155</v>
      </c>
      <c r="AU847" s="20" t="s">
        <v>95</v>
      </c>
      <c r="AY847" s="20" t="s">
        <v>153</v>
      </c>
      <c r="BE847" s="143">
        <f>IF(U847="základní",P847,0)</f>
        <v>0</v>
      </c>
      <c r="BF847" s="143">
        <f>IF(U847="snížená",P847,0)</f>
        <v>0</v>
      </c>
      <c r="BG847" s="143">
        <f>IF(U847="zákl. přenesená",P847,0)</f>
        <v>0</v>
      </c>
      <c r="BH847" s="143">
        <f>IF(U847="sníž. přenesená",P847,0)</f>
        <v>0</v>
      </c>
      <c r="BI847" s="143">
        <f>IF(U847="nulová",P847,0)</f>
        <v>0</v>
      </c>
      <c r="BJ847" s="20" t="s">
        <v>84</v>
      </c>
      <c r="BK847" s="143">
        <f>ROUND(V847*K847,2)</f>
        <v>0</v>
      </c>
      <c r="BL847" s="20" t="s">
        <v>370</v>
      </c>
      <c r="BM847" s="20" t="s">
        <v>1259</v>
      </c>
    </row>
    <row r="848" spans="2:65" s="10" customFormat="1" ht="22.5" customHeight="1">
      <c r="B848" s="144"/>
      <c r="C848" s="201"/>
      <c r="D848" s="201"/>
      <c r="E848" s="145" t="s">
        <v>5</v>
      </c>
      <c r="F848" s="662" t="s">
        <v>1260</v>
      </c>
      <c r="G848" s="663"/>
      <c r="H848" s="663"/>
      <c r="I848" s="663"/>
      <c r="J848" s="201"/>
      <c r="K848" s="146">
        <v>563.70000000000005</v>
      </c>
      <c r="L848" s="201"/>
      <c r="M848" s="201"/>
      <c r="N848" s="201"/>
      <c r="O848" s="201"/>
      <c r="P848" s="201"/>
      <c r="Q848" s="201"/>
      <c r="R848" s="147"/>
      <c r="T848" s="148"/>
      <c r="U848" s="201"/>
      <c r="V848" s="201"/>
      <c r="W848" s="201"/>
      <c r="X848" s="201"/>
      <c r="Y848" s="201"/>
      <c r="Z848" s="201"/>
      <c r="AA848" s="201"/>
      <c r="AB848" s="201"/>
      <c r="AC848" s="201"/>
      <c r="AD848" s="149"/>
      <c r="AT848" s="150" t="s">
        <v>162</v>
      </c>
      <c r="AU848" s="150" t="s">
        <v>95</v>
      </c>
      <c r="AV848" s="10" t="s">
        <v>95</v>
      </c>
      <c r="AW848" s="10" t="s">
        <v>7</v>
      </c>
      <c r="AX848" s="10" t="s">
        <v>79</v>
      </c>
      <c r="AY848" s="150" t="s">
        <v>153</v>
      </c>
    </row>
    <row r="849" spans="2:65" s="11" customFormat="1" ht="22.5" customHeight="1">
      <c r="B849" s="151"/>
      <c r="C849" s="202"/>
      <c r="D849" s="202"/>
      <c r="E849" s="191" t="s">
        <v>5</v>
      </c>
      <c r="F849" s="660" t="s">
        <v>163</v>
      </c>
      <c r="G849" s="661"/>
      <c r="H849" s="661"/>
      <c r="I849" s="661"/>
      <c r="J849" s="202"/>
      <c r="K849" s="152">
        <v>563.70000000000005</v>
      </c>
      <c r="L849" s="202"/>
      <c r="M849" s="202"/>
      <c r="N849" s="202"/>
      <c r="O849" s="202"/>
      <c r="P849" s="202"/>
      <c r="Q849" s="202"/>
      <c r="R849" s="153"/>
      <c r="T849" s="154"/>
      <c r="U849" s="202"/>
      <c r="V849" s="202"/>
      <c r="W849" s="202"/>
      <c r="X849" s="202"/>
      <c r="Y849" s="202"/>
      <c r="Z849" s="202"/>
      <c r="AA849" s="202"/>
      <c r="AB849" s="202"/>
      <c r="AC849" s="202"/>
      <c r="AD849" s="155"/>
      <c r="AT849" s="156" t="s">
        <v>162</v>
      </c>
      <c r="AU849" s="156" t="s">
        <v>95</v>
      </c>
      <c r="AV849" s="11" t="s">
        <v>159</v>
      </c>
      <c r="AW849" s="11" t="s">
        <v>7</v>
      </c>
      <c r="AX849" s="11" t="s">
        <v>84</v>
      </c>
      <c r="AY849" s="156" t="s">
        <v>153</v>
      </c>
    </row>
    <row r="850" spans="2:65" s="9" customFormat="1" ht="29.85" customHeight="1">
      <c r="B850" s="122"/>
      <c r="C850" s="123"/>
      <c r="D850" s="133" t="s">
        <v>131</v>
      </c>
      <c r="E850" s="133"/>
      <c r="F850" s="133"/>
      <c r="G850" s="133"/>
      <c r="H850" s="133"/>
      <c r="I850" s="133"/>
      <c r="J850" s="133"/>
      <c r="K850" s="133"/>
      <c r="L850" s="133"/>
      <c r="M850" s="647">
        <f>BK850</f>
        <v>0</v>
      </c>
      <c r="N850" s="648"/>
      <c r="O850" s="648"/>
      <c r="P850" s="648"/>
      <c r="Q850" s="648"/>
      <c r="R850" s="125"/>
      <c r="T850" s="126"/>
      <c r="U850" s="123"/>
      <c r="V850" s="123"/>
      <c r="W850" s="127">
        <f>SUM(W851:W854)</f>
        <v>0</v>
      </c>
      <c r="X850" s="127">
        <f>SUM(X851:X854)</f>
        <v>0</v>
      </c>
      <c r="Y850" s="123"/>
      <c r="Z850" s="128">
        <f>SUM(Z851:Z854)</f>
        <v>14.069952000000001</v>
      </c>
      <c r="AA850" s="123"/>
      <c r="AB850" s="128">
        <f>SUM(AB851:AB854)</f>
        <v>3.5174879999999999E-2</v>
      </c>
      <c r="AC850" s="123"/>
      <c r="AD850" s="129">
        <f>SUM(AD851:AD854)</f>
        <v>0</v>
      </c>
      <c r="AR850" s="130" t="s">
        <v>95</v>
      </c>
      <c r="AT850" s="131" t="s">
        <v>78</v>
      </c>
      <c r="AU850" s="131" t="s">
        <v>84</v>
      </c>
      <c r="AY850" s="130" t="s">
        <v>153</v>
      </c>
      <c r="BK850" s="132">
        <f>SUM(BK851:BK854)</f>
        <v>0</v>
      </c>
    </row>
    <row r="851" spans="2:65" s="1" customFormat="1" ht="44.25" customHeight="1">
      <c r="B851" s="134"/>
      <c r="C851" s="135" t="s">
        <v>1261</v>
      </c>
      <c r="D851" s="135" t="s">
        <v>155</v>
      </c>
      <c r="E851" s="136" t="s">
        <v>1262</v>
      </c>
      <c r="F851" s="654" t="s">
        <v>1263</v>
      </c>
      <c r="G851" s="654"/>
      <c r="H851" s="654"/>
      <c r="I851" s="654"/>
      <c r="J851" s="137" t="s">
        <v>204</v>
      </c>
      <c r="K851" s="138">
        <v>135.28800000000001</v>
      </c>
      <c r="L851" s="203"/>
      <c r="M851" s="655"/>
      <c r="N851" s="655"/>
      <c r="O851" s="655"/>
      <c r="P851" s="655">
        <f>ROUND(V851*K851,2)</f>
        <v>0</v>
      </c>
      <c r="Q851" s="655"/>
      <c r="R851" s="139"/>
      <c r="T851" s="140" t="s">
        <v>5</v>
      </c>
      <c r="U851" s="42" t="s">
        <v>42</v>
      </c>
      <c r="V851" s="210">
        <f>L851+M851</f>
        <v>0</v>
      </c>
      <c r="W851" s="210">
        <f>ROUND(L851*K851,2)</f>
        <v>0</v>
      </c>
      <c r="X851" s="210">
        <f>ROUND(M851*K851,2)</f>
        <v>0</v>
      </c>
      <c r="Y851" s="141">
        <v>0.104</v>
      </c>
      <c r="Z851" s="141">
        <f>Y851*K851</f>
        <v>14.069952000000001</v>
      </c>
      <c r="AA851" s="141">
        <v>2.5999999999999998E-4</v>
      </c>
      <c r="AB851" s="141">
        <f>AA851*K851</f>
        <v>3.5174879999999999E-2</v>
      </c>
      <c r="AC851" s="141">
        <v>0</v>
      </c>
      <c r="AD851" s="142">
        <f>AC851*K851</f>
        <v>0</v>
      </c>
      <c r="AR851" s="20" t="s">
        <v>370</v>
      </c>
      <c r="AT851" s="20" t="s">
        <v>155</v>
      </c>
      <c r="AU851" s="20" t="s">
        <v>95</v>
      </c>
      <c r="AY851" s="20" t="s">
        <v>153</v>
      </c>
      <c r="BE851" s="143">
        <f>IF(U851="základní",P851,0)</f>
        <v>0</v>
      </c>
      <c r="BF851" s="143">
        <f>IF(U851="snížená",P851,0)</f>
        <v>0</v>
      </c>
      <c r="BG851" s="143">
        <f>IF(U851="zákl. přenesená",P851,0)</f>
        <v>0</v>
      </c>
      <c r="BH851" s="143">
        <f>IF(U851="sníž. přenesená",P851,0)</f>
        <v>0</v>
      </c>
      <c r="BI851" s="143">
        <f>IF(U851="nulová",P851,0)</f>
        <v>0</v>
      </c>
      <c r="BJ851" s="20" t="s">
        <v>84</v>
      </c>
      <c r="BK851" s="143">
        <f>ROUND(V851*K851,2)</f>
        <v>0</v>
      </c>
      <c r="BL851" s="20" t="s">
        <v>370</v>
      </c>
      <c r="BM851" s="20" t="s">
        <v>1264</v>
      </c>
    </row>
    <row r="852" spans="2:65" s="12" customFormat="1" ht="22.5" customHeight="1">
      <c r="B852" s="157"/>
      <c r="C852" s="204"/>
      <c r="D852" s="204"/>
      <c r="E852" s="158" t="s">
        <v>5</v>
      </c>
      <c r="F852" s="656" t="s">
        <v>1265</v>
      </c>
      <c r="G852" s="657"/>
      <c r="H852" s="657"/>
      <c r="I852" s="657"/>
      <c r="J852" s="204"/>
      <c r="K852" s="158" t="s">
        <v>5</v>
      </c>
      <c r="L852" s="204"/>
      <c r="M852" s="204"/>
      <c r="N852" s="204"/>
      <c r="O852" s="204"/>
      <c r="P852" s="204"/>
      <c r="Q852" s="204"/>
      <c r="R852" s="159"/>
      <c r="T852" s="160"/>
      <c r="U852" s="204"/>
      <c r="V852" s="204"/>
      <c r="W852" s="204"/>
      <c r="X852" s="204"/>
      <c r="Y852" s="204"/>
      <c r="Z852" s="204"/>
      <c r="AA852" s="204"/>
      <c r="AB852" s="204"/>
      <c r="AC852" s="204"/>
      <c r="AD852" s="161"/>
      <c r="AT852" s="162" t="s">
        <v>162</v>
      </c>
      <c r="AU852" s="162" t="s">
        <v>95</v>
      </c>
      <c r="AV852" s="12" t="s">
        <v>84</v>
      </c>
      <c r="AW852" s="12" t="s">
        <v>7</v>
      </c>
      <c r="AX852" s="12" t="s">
        <v>79</v>
      </c>
      <c r="AY852" s="162" t="s">
        <v>153</v>
      </c>
    </row>
    <row r="853" spans="2:65" s="10" customFormat="1" ht="22.5" customHeight="1">
      <c r="B853" s="144"/>
      <c r="C853" s="201"/>
      <c r="D853" s="201"/>
      <c r="E853" s="145" t="s">
        <v>5</v>
      </c>
      <c r="F853" s="658" t="s">
        <v>926</v>
      </c>
      <c r="G853" s="659"/>
      <c r="H853" s="659"/>
      <c r="I853" s="659"/>
      <c r="J853" s="201"/>
      <c r="K853" s="146">
        <v>135.28800000000001</v>
      </c>
      <c r="L853" s="201"/>
      <c r="M853" s="201"/>
      <c r="N853" s="201"/>
      <c r="O853" s="201"/>
      <c r="P853" s="201"/>
      <c r="Q853" s="201"/>
      <c r="R853" s="147"/>
      <c r="T853" s="148"/>
      <c r="U853" s="201"/>
      <c r="V853" s="201"/>
      <c r="W853" s="201"/>
      <c r="X853" s="201"/>
      <c r="Y853" s="201"/>
      <c r="Z853" s="201"/>
      <c r="AA853" s="201"/>
      <c r="AB853" s="201"/>
      <c r="AC853" s="201"/>
      <c r="AD853" s="149"/>
      <c r="AT853" s="150" t="s">
        <v>162</v>
      </c>
      <c r="AU853" s="150" t="s">
        <v>95</v>
      </c>
      <c r="AV853" s="10" t="s">
        <v>95</v>
      </c>
      <c r="AW853" s="10" t="s">
        <v>7</v>
      </c>
      <c r="AX853" s="10" t="s">
        <v>79</v>
      </c>
      <c r="AY853" s="150" t="s">
        <v>153</v>
      </c>
    </row>
    <row r="854" spans="2:65" s="11" customFormat="1" ht="22.5" customHeight="1">
      <c r="B854" s="151"/>
      <c r="C854" s="202"/>
      <c r="D854" s="202"/>
      <c r="E854" s="191" t="s">
        <v>5</v>
      </c>
      <c r="F854" s="660" t="s">
        <v>163</v>
      </c>
      <c r="G854" s="661"/>
      <c r="H854" s="661"/>
      <c r="I854" s="661"/>
      <c r="J854" s="202"/>
      <c r="K854" s="152">
        <v>135.28800000000001</v>
      </c>
      <c r="L854" s="202"/>
      <c r="M854" s="202"/>
      <c r="N854" s="202"/>
      <c r="O854" s="202"/>
      <c r="P854" s="202"/>
      <c r="Q854" s="202"/>
      <c r="R854" s="153"/>
      <c r="T854" s="154"/>
      <c r="U854" s="202"/>
      <c r="V854" s="202"/>
      <c r="W854" s="202"/>
      <c r="X854" s="202"/>
      <c r="Y854" s="202"/>
      <c r="Z854" s="202"/>
      <c r="AA854" s="202"/>
      <c r="AB854" s="202"/>
      <c r="AC854" s="202"/>
      <c r="AD854" s="155"/>
      <c r="AT854" s="156" t="s">
        <v>162</v>
      </c>
      <c r="AU854" s="156" t="s">
        <v>95</v>
      </c>
      <c r="AV854" s="11" t="s">
        <v>159</v>
      </c>
      <c r="AW854" s="11" t="s">
        <v>7</v>
      </c>
      <c r="AX854" s="11" t="s">
        <v>84</v>
      </c>
      <c r="AY854" s="156" t="s">
        <v>153</v>
      </c>
    </row>
    <row r="855" spans="2:65" s="9" customFormat="1" ht="37.35" customHeight="1">
      <c r="B855" s="122"/>
      <c r="C855" s="123"/>
      <c r="D855" s="124" t="s">
        <v>132</v>
      </c>
      <c r="E855" s="124"/>
      <c r="F855" s="124"/>
      <c r="G855" s="124"/>
      <c r="H855" s="124"/>
      <c r="I855" s="124"/>
      <c r="J855" s="124"/>
      <c r="K855" s="124"/>
      <c r="L855" s="124"/>
      <c r="M855" s="645">
        <f>BK855</f>
        <v>0</v>
      </c>
      <c r="N855" s="646"/>
      <c r="O855" s="646"/>
      <c r="P855" s="646"/>
      <c r="Q855" s="646"/>
      <c r="R855" s="125"/>
      <c r="T855" s="126"/>
      <c r="U855" s="123"/>
      <c r="V855" s="123"/>
      <c r="W855" s="127">
        <f>W856</f>
        <v>0</v>
      </c>
      <c r="X855" s="127">
        <f>X856</f>
        <v>0</v>
      </c>
      <c r="Y855" s="123"/>
      <c r="Z855" s="128">
        <f>Z856</f>
        <v>0</v>
      </c>
      <c r="AA855" s="123"/>
      <c r="AB855" s="128">
        <f>AB856</f>
        <v>0</v>
      </c>
      <c r="AC855" s="123"/>
      <c r="AD855" s="129">
        <f>AD856</f>
        <v>0</v>
      </c>
      <c r="AR855" s="130" t="s">
        <v>232</v>
      </c>
      <c r="AT855" s="131" t="s">
        <v>78</v>
      </c>
      <c r="AU855" s="131" t="s">
        <v>79</v>
      </c>
      <c r="AY855" s="130" t="s">
        <v>153</v>
      </c>
      <c r="BK855" s="132">
        <f>BK856</f>
        <v>0</v>
      </c>
    </row>
    <row r="856" spans="2:65" s="9" customFormat="1" ht="19.899999999999999" customHeight="1">
      <c r="B856" s="122"/>
      <c r="C856" s="123"/>
      <c r="D856" s="133" t="s">
        <v>133</v>
      </c>
      <c r="E856" s="133"/>
      <c r="F856" s="133"/>
      <c r="G856" s="133"/>
      <c r="H856" s="133"/>
      <c r="I856" s="133"/>
      <c r="J856" s="133"/>
      <c r="K856" s="133"/>
      <c r="L856" s="133"/>
      <c r="M856" s="647">
        <f>BK856</f>
        <v>0</v>
      </c>
      <c r="N856" s="648"/>
      <c r="O856" s="648"/>
      <c r="P856" s="648"/>
      <c r="Q856" s="648"/>
      <c r="R856" s="125"/>
      <c r="T856" s="126"/>
      <c r="U856" s="123"/>
      <c r="V856" s="123"/>
      <c r="W856" s="127">
        <f>SUM(W857:W859)</f>
        <v>0</v>
      </c>
      <c r="X856" s="127">
        <f>SUM(X857:X859)</f>
        <v>0</v>
      </c>
      <c r="Y856" s="123"/>
      <c r="Z856" s="128">
        <f>SUM(Z857:Z859)</f>
        <v>0</v>
      </c>
      <c r="AA856" s="123"/>
      <c r="AB856" s="128">
        <f>SUM(AB857:AB859)</f>
        <v>0</v>
      </c>
      <c r="AC856" s="123"/>
      <c r="AD856" s="129">
        <f>SUM(AD857:AD859)</f>
        <v>0</v>
      </c>
      <c r="AR856" s="130" t="s">
        <v>232</v>
      </c>
      <c r="AT856" s="131" t="s">
        <v>78</v>
      </c>
      <c r="AU856" s="131" t="s">
        <v>84</v>
      </c>
      <c r="AY856" s="130" t="s">
        <v>153</v>
      </c>
      <c r="BK856" s="132">
        <f>SUM(BK857:BK859)</f>
        <v>0</v>
      </c>
    </row>
    <row r="857" spans="2:65" s="1" customFormat="1" ht="69.75" customHeight="1">
      <c r="B857" s="134"/>
      <c r="C857" s="135" t="s">
        <v>1266</v>
      </c>
      <c r="D857" s="135" t="s">
        <v>155</v>
      </c>
      <c r="E857" s="136" t="s">
        <v>1267</v>
      </c>
      <c r="F857" s="654" t="s">
        <v>1268</v>
      </c>
      <c r="G857" s="654"/>
      <c r="H857" s="654"/>
      <c r="I857" s="654"/>
      <c r="J857" s="137" t="s">
        <v>554</v>
      </c>
      <c r="K857" s="138">
        <v>1</v>
      </c>
      <c r="L857" s="203"/>
      <c r="M857" s="655"/>
      <c r="N857" s="655"/>
      <c r="O857" s="655"/>
      <c r="P857" s="655">
        <f>ROUND(V857*K857,2)</f>
        <v>0</v>
      </c>
      <c r="Q857" s="655"/>
      <c r="R857" s="139"/>
      <c r="T857" s="140" t="s">
        <v>5</v>
      </c>
      <c r="U857" s="42" t="s">
        <v>42</v>
      </c>
      <c r="V857" s="210">
        <f>L857+M857</f>
        <v>0</v>
      </c>
      <c r="W857" s="210">
        <f>ROUND(L857*K857,2)</f>
        <v>0</v>
      </c>
      <c r="X857" s="210">
        <f>ROUND(M857*K857,2)</f>
        <v>0</v>
      </c>
      <c r="Y857" s="141">
        <v>0</v>
      </c>
      <c r="Z857" s="141">
        <f>Y857*K857</f>
        <v>0</v>
      </c>
      <c r="AA857" s="141">
        <v>0</v>
      </c>
      <c r="AB857" s="141">
        <f>AA857*K857</f>
        <v>0</v>
      </c>
      <c r="AC857" s="141">
        <v>0</v>
      </c>
      <c r="AD857" s="142">
        <f>AC857*K857</f>
        <v>0</v>
      </c>
      <c r="AR857" s="20" t="s">
        <v>1269</v>
      </c>
      <c r="AT857" s="20" t="s">
        <v>155</v>
      </c>
      <c r="AU857" s="20" t="s">
        <v>95</v>
      </c>
      <c r="AY857" s="20" t="s">
        <v>153</v>
      </c>
      <c r="BE857" s="143">
        <f>IF(U857="základní",P857,0)</f>
        <v>0</v>
      </c>
      <c r="BF857" s="143">
        <f>IF(U857="snížená",P857,0)</f>
        <v>0</v>
      </c>
      <c r="BG857" s="143">
        <f>IF(U857="zákl. přenesená",P857,0)</f>
        <v>0</v>
      </c>
      <c r="BH857" s="143">
        <f>IF(U857="sníž. přenesená",P857,0)</f>
        <v>0</v>
      </c>
      <c r="BI857" s="143">
        <f>IF(U857="nulová",P857,0)</f>
        <v>0</v>
      </c>
      <c r="BJ857" s="20" t="s">
        <v>84</v>
      </c>
      <c r="BK857" s="143">
        <f>ROUND(V857*K857,2)</f>
        <v>0</v>
      </c>
      <c r="BL857" s="20" t="s">
        <v>1269</v>
      </c>
      <c r="BM857" s="20" t="s">
        <v>1270</v>
      </c>
    </row>
    <row r="858" spans="2:65" s="10" customFormat="1" ht="22.5" customHeight="1">
      <c r="B858" s="144"/>
      <c r="C858" s="201"/>
      <c r="D858" s="201"/>
      <c r="E858" s="145" t="s">
        <v>5</v>
      </c>
      <c r="F858" s="662" t="s">
        <v>84</v>
      </c>
      <c r="G858" s="663"/>
      <c r="H858" s="663"/>
      <c r="I858" s="663"/>
      <c r="J858" s="201"/>
      <c r="K858" s="146">
        <v>1</v>
      </c>
      <c r="L858" s="201"/>
      <c r="M858" s="201"/>
      <c r="N858" s="201"/>
      <c r="O858" s="201"/>
      <c r="P858" s="201"/>
      <c r="Q858" s="201"/>
      <c r="R858" s="147"/>
      <c r="T858" s="148"/>
      <c r="U858" s="201"/>
      <c r="V858" s="201"/>
      <c r="W858" s="201"/>
      <c r="X858" s="201"/>
      <c r="Y858" s="201"/>
      <c r="Z858" s="201"/>
      <c r="AA858" s="201"/>
      <c r="AB858" s="201"/>
      <c r="AC858" s="201"/>
      <c r="AD858" s="149"/>
      <c r="AT858" s="150" t="s">
        <v>162</v>
      </c>
      <c r="AU858" s="150" t="s">
        <v>95</v>
      </c>
      <c r="AV858" s="10" t="s">
        <v>95</v>
      </c>
      <c r="AW858" s="10" t="s">
        <v>7</v>
      </c>
      <c r="AX858" s="10" t="s">
        <v>79</v>
      </c>
      <c r="AY858" s="150" t="s">
        <v>153</v>
      </c>
    </row>
    <row r="859" spans="2:65" s="11" customFormat="1" ht="22.5" customHeight="1">
      <c r="B859" s="151"/>
      <c r="C859" s="202"/>
      <c r="D859" s="202"/>
      <c r="E859" s="191" t="s">
        <v>5</v>
      </c>
      <c r="F859" s="660" t="s">
        <v>163</v>
      </c>
      <c r="G859" s="661"/>
      <c r="H859" s="661"/>
      <c r="I859" s="661"/>
      <c r="J859" s="202"/>
      <c r="K859" s="152">
        <v>1</v>
      </c>
      <c r="L859" s="202"/>
      <c r="M859" s="202"/>
      <c r="N859" s="202"/>
      <c r="O859" s="202"/>
      <c r="P859" s="202"/>
      <c r="Q859" s="202"/>
      <c r="R859" s="153"/>
      <c r="T859" s="168"/>
      <c r="U859" s="169"/>
      <c r="V859" s="169"/>
      <c r="W859" s="169"/>
      <c r="X859" s="169"/>
      <c r="Y859" s="169"/>
      <c r="Z859" s="169"/>
      <c r="AA859" s="169"/>
      <c r="AB859" s="169"/>
      <c r="AC859" s="169"/>
      <c r="AD859" s="170"/>
      <c r="AT859" s="156" t="s">
        <v>162</v>
      </c>
      <c r="AU859" s="156" t="s">
        <v>95</v>
      </c>
      <c r="AV859" s="11" t="s">
        <v>159</v>
      </c>
      <c r="AW859" s="11" t="s">
        <v>7</v>
      </c>
      <c r="AX859" s="11" t="s">
        <v>84</v>
      </c>
      <c r="AY859" s="156" t="s">
        <v>153</v>
      </c>
    </row>
    <row r="860" spans="2:65" s="1" customFormat="1" ht="6.95" customHeight="1">
      <c r="B860" s="57"/>
      <c r="C860" s="58"/>
      <c r="D860" s="58"/>
      <c r="E860" s="58"/>
      <c r="F860" s="58"/>
      <c r="G860" s="58"/>
      <c r="H860" s="58"/>
      <c r="I860" s="58"/>
      <c r="J860" s="58"/>
      <c r="K860" s="58"/>
      <c r="L860" s="58"/>
      <c r="M860" s="58"/>
      <c r="N860" s="58"/>
      <c r="O860" s="58"/>
      <c r="P860" s="58"/>
      <c r="Q860" s="58"/>
      <c r="R860" s="59"/>
    </row>
  </sheetData>
  <mergeCells count="1324">
    <mergeCell ref="F857:I857"/>
    <mergeCell ref="P857:Q857"/>
    <mergeCell ref="M857:O857"/>
    <mergeCell ref="M844:O844"/>
    <mergeCell ref="F845:I845"/>
    <mergeCell ref="F846:I846"/>
    <mergeCell ref="F847:I847"/>
    <mergeCell ref="P847:Q847"/>
    <mergeCell ref="M847:O847"/>
    <mergeCell ref="F848:I848"/>
    <mergeCell ref="S2:AF2"/>
    <mergeCell ref="F849:I849"/>
    <mergeCell ref="F851:I851"/>
    <mergeCell ref="P851:Q851"/>
    <mergeCell ref="M851:O851"/>
    <mergeCell ref="F852:I852"/>
    <mergeCell ref="F824:I824"/>
    <mergeCell ref="F825:I825"/>
    <mergeCell ref="F826:I826"/>
    <mergeCell ref="F827:I827"/>
    <mergeCell ref="M838:Q838"/>
    <mergeCell ref="M843:Q843"/>
    <mergeCell ref="M850:Q850"/>
    <mergeCell ref="M855:Q855"/>
    <mergeCell ref="M856:Q856"/>
    <mergeCell ref="M803:Q803"/>
    <mergeCell ref="F828:I828"/>
    <mergeCell ref="F815:I815"/>
    <mergeCell ref="P815:Q815"/>
    <mergeCell ref="M815:O815"/>
    <mergeCell ref="F817:I817"/>
    <mergeCell ref="F805:I805"/>
    <mergeCell ref="H1:K1"/>
    <mergeCell ref="F853:I853"/>
    <mergeCell ref="F854:I854"/>
    <mergeCell ref="P827:Q827"/>
    <mergeCell ref="M827:O827"/>
    <mergeCell ref="F840:I840"/>
    <mergeCell ref="F841:I841"/>
    <mergeCell ref="F842:I842"/>
    <mergeCell ref="P842:Q842"/>
    <mergeCell ref="M842:O842"/>
    <mergeCell ref="F844:I844"/>
    <mergeCell ref="P844:Q844"/>
    <mergeCell ref="M639:Q639"/>
    <mergeCell ref="M681:Q681"/>
    <mergeCell ref="M691:Q691"/>
    <mergeCell ref="M700:Q700"/>
    <mergeCell ref="M741:Q741"/>
    <mergeCell ref="F839:I839"/>
    <mergeCell ref="P839:Q839"/>
    <mergeCell ref="M839:O839"/>
    <mergeCell ref="M811:Q811"/>
    <mergeCell ref="M816:Q816"/>
    <mergeCell ref="M406:Q406"/>
    <mergeCell ref="M459:Q459"/>
    <mergeCell ref="M463:Q463"/>
    <mergeCell ref="M465:Q465"/>
    <mergeCell ref="M466:Q466"/>
    <mergeCell ref="M523:Q523"/>
    <mergeCell ref="F822:I822"/>
    <mergeCell ref="F823:I823"/>
    <mergeCell ref="P810:Q810"/>
    <mergeCell ref="M810:O810"/>
    <mergeCell ref="F858:I858"/>
    <mergeCell ref="F859:I859"/>
    <mergeCell ref="M135:Q135"/>
    <mergeCell ref="M136:Q136"/>
    <mergeCell ref="M137:Q137"/>
    <mergeCell ref="M170:Q170"/>
    <mergeCell ref="M206:Q206"/>
    <mergeCell ref="M252:Q252"/>
    <mergeCell ref="P817:Q817"/>
    <mergeCell ref="M817:O817"/>
    <mergeCell ref="F818:I818"/>
    <mergeCell ref="F819:I819"/>
    <mergeCell ref="F820:I820"/>
    <mergeCell ref="F821:I821"/>
    <mergeCell ref="F835:I835"/>
    <mergeCell ref="F836:I836"/>
    <mergeCell ref="F837:I837"/>
    <mergeCell ref="P837:Q837"/>
    <mergeCell ref="M837:O837"/>
    <mergeCell ref="F812:I812"/>
    <mergeCell ref="P812:Q812"/>
    <mergeCell ref="M812:O812"/>
    <mergeCell ref="F813:I813"/>
    <mergeCell ref="F814:I814"/>
    <mergeCell ref="F829:I829"/>
    <mergeCell ref="F830:I830"/>
    <mergeCell ref="F831:I831"/>
    <mergeCell ref="F832:I832"/>
    <mergeCell ref="F833:I833"/>
    <mergeCell ref="F834:I834"/>
    <mergeCell ref="F809:I809"/>
    <mergeCell ref="F810:I810"/>
    <mergeCell ref="F806:I806"/>
    <mergeCell ref="F807:I807"/>
    <mergeCell ref="P807:Q807"/>
    <mergeCell ref="M807:O807"/>
    <mergeCell ref="F808:I808"/>
    <mergeCell ref="F800:I800"/>
    <mergeCell ref="F801:I801"/>
    <mergeCell ref="F802:I802"/>
    <mergeCell ref="P802:Q802"/>
    <mergeCell ref="M802:O802"/>
    <mergeCell ref="F804:I804"/>
    <mergeCell ref="P804:Q804"/>
    <mergeCell ref="M804:O804"/>
    <mergeCell ref="F796:I796"/>
    <mergeCell ref="P796:Q796"/>
    <mergeCell ref="M796:O796"/>
    <mergeCell ref="F797:I797"/>
    <mergeCell ref="F798:I798"/>
    <mergeCell ref="F799:I799"/>
    <mergeCell ref="P799:Q799"/>
    <mergeCell ref="M799:O799"/>
    <mergeCell ref="F794:I794"/>
    <mergeCell ref="P794:Q794"/>
    <mergeCell ref="M794:O794"/>
    <mergeCell ref="F795:I795"/>
    <mergeCell ref="P795:Q795"/>
    <mergeCell ref="M795:O795"/>
    <mergeCell ref="F792:I792"/>
    <mergeCell ref="P792:Q792"/>
    <mergeCell ref="M792:O792"/>
    <mergeCell ref="F793:I793"/>
    <mergeCell ref="P793:Q793"/>
    <mergeCell ref="M793:O793"/>
    <mergeCell ref="F790:I790"/>
    <mergeCell ref="P790:Q790"/>
    <mergeCell ref="M790:O790"/>
    <mergeCell ref="F791:I791"/>
    <mergeCell ref="P791:Q791"/>
    <mergeCell ref="M791:O791"/>
    <mergeCell ref="F788:I788"/>
    <mergeCell ref="P788:Q788"/>
    <mergeCell ref="M788:O788"/>
    <mergeCell ref="F789:I789"/>
    <mergeCell ref="P789:Q789"/>
    <mergeCell ref="M789:O789"/>
    <mergeCell ref="F786:I786"/>
    <mergeCell ref="P786:Q786"/>
    <mergeCell ref="M786:O786"/>
    <mergeCell ref="F787:I787"/>
    <mergeCell ref="P787:Q787"/>
    <mergeCell ref="M787:O787"/>
    <mergeCell ref="F784:I784"/>
    <mergeCell ref="P784:Q784"/>
    <mergeCell ref="M784:O784"/>
    <mergeCell ref="F785:I785"/>
    <mergeCell ref="P785:Q785"/>
    <mergeCell ref="M785:O785"/>
    <mergeCell ref="F782:I782"/>
    <mergeCell ref="P782:Q782"/>
    <mergeCell ref="M782:O782"/>
    <mergeCell ref="F783:I783"/>
    <mergeCell ref="P783:Q783"/>
    <mergeCell ref="M783:O783"/>
    <mergeCell ref="F780:I780"/>
    <mergeCell ref="P780:Q780"/>
    <mergeCell ref="M780:O780"/>
    <mergeCell ref="F781:I781"/>
    <mergeCell ref="P781:Q781"/>
    <mergeCell ref="M781:O781"/>
    <mergeCell ref="F778:I778"/>
    <mergeCell ref="P778:Q778"/>
    <mergeCell ref="M778:O778"/>
    <mergeCell ref="F779:I779"/>
    <mergeCell ref="P779:Q779"/>
    <mergeCell ref="M779:O779"/>
    <mergeCell ref="F776:I776"/>
    <mergeCell ref="P776:Q776"/>
    <mergeCell ref="M776:O776"/>
    <mergeCell ref="F777:I777"/>
    <mergeCell ref="P777:Q777"/>
    <mergeCell ref="M777:O777"/>
    <mergeCell ref="F774:I774"/>
    <mergeCell ref="P774:Q774"/>
    <mergeCell ref="M774:O774"/>
    <mergeCell ref="F775:I775"/>
    <mergeCell ref="P775:Q775"/>
    <mergeCell ref="M775:O775"/>
    <mergeCell ref="F772:I772"/>
    <mergeCell ref="P772:Q772"/>
    <mergeCell ref="M772:O772"/>
    <mergeCell ref="F773:I773"/>
    <mergeCell ref="P773:Q773"/>
    <mergeCell ref="M773:O773"/>
    <mergeCell ref="F770:I770"/>
    <mergeCell ref="P770:Q770"/>
    <mergeCell ref="M770:O770"/>
    <mergeCell ref="F771:I771"/>
    <mergeCell ref="P771:Q771"/>
    <mergeCell ref="M771:O771"/>
    <mergeCell ref="F768:I768"/>
    <mergeCell ref="P768:Q768"/>
    <mergeCell ref="M768:O768"/>
    <mergeCell ref="F769:I769"/>
    <mergeCell ref="P769:Q769"/>
    <mergeCell ref="M769:O769"/>
    <mergeCell ref="F766:I766"/>
    <mergeCell ref="P766:Q766"/>
    <mergeCell ref="M766:O766"/>
    <mergeCell ref="F767:I767"/>
    <mergeCell ref="P767:Q767"/>
    <mergeCell ref="M767:O767"/>
    <mergeCell ref="F764:I764"/>
    <mergeCell ref="P764:Q764"/>
    <mergeCell ref="M764:O764"/>
    <mergeCell ref="F765:I765"/>
    <mergeCell ref="P765:Q765"/>
    <mergeCell ref="M765:O765"/>
    <mergeCell ref="F762:I762"/>
    <mergeCell ref="P762:Q762"/>
    <mergeCell ref="M762:O762"/>
    <mergeCell ref="M757:Q757"/>
    <mergeCell ref="F763:I763"/>
    <mergeCell ref="P763:Q763"/>
    <mergeCell ref="M763:O763"/>
    <mergeCell ref="F760:I760"/>
    <mergeCell ref="P760:Q760"/>
    <mergeCell ref="M760:O760"/>
    <mergeCell ref="F761:I761"/>
    <mergeCell ref="P761:Q761"/>
    <mergeCell ref="M761:O761"/>
    <mergeCell ref="F758:I758"/>
    <mergeCell ref="P758:Q758"/>
    <mergeCell ref="M758:O758"/>
    <mergeCell ref="F759:I759"/>
    <mergeCell ref="P759:Q759"/>
    <mergeCell ref="M759:O759"/>
    <mergeCell ref="F753:I753"/>
    <mergeCell ref="F754:I754"/>
    <mergeCell ref="F755:I755"/>
    <mergeCell ref="P755:Q755"/>
    <mergeCell ref="M755:O755"/>
    <mergeCell ref="F756:I756"/>
    <mergeCell ref="P756:Q756"/>
    <mergeCell ref="M756:O756"/>
    <mergeCell ref="F749:I749"/>
    <mergeCell ref="F750:I750"/>
    <mergeCell ref="F751:I751"/>
    <mergeCell ref="P751:Q751"/>
    <mergeCell ref="M751:O751"/>
    <mergeCell ref="F752:I752"/>
    <mergeCell ref="F747:I747"/>
    <mergeCell ref="P747:Q747"/>
    <mergeCell ref="M747:O747"/>
    <mergeCell ref="F748:I748"/>
    <mergeCell ref="P748:Q748"/>
    <mergeCell ref="M748:O748"/>
    <mergeCell ref="F743:I743"/>
    <mergeCell ref="F744:I744"/>
    <mergeCell ref="F745:I745"/>
    <mergeCell ref="P745:Q745"/>
    <mergeCell ref="M745:O745"/>
    <mergeCell ref="F746:I746"/>
    <mergeCell ref="P746:Q746"/>
    <mergeCell ref="M746:O746"/>
    <mergeCell ref="F740:I740"/>
    <mergeCell ref="P740:Q740"/>
    <mergeCell ref="M740:O740"/>
    <mergeCell ref="F742:I742"/>
    <mergeCell ref="P742:Q742"/>
    <mergeCell ref="M742:O742"/>
    <mergeCell ref="F736:I736"/>
    <mergeCell ref="P736:Q736"/>
    <mergeCell ref="M736:O736"/>
    <mergeCell ref="F737:I737"/>
    <mergeCell ref="F738:I738"/>
    <mergeCell ref="F739:I739"/>
    <mergeCell ref="F732:I732"/>
    <mergeCell ref="P732:Q732"/>
    <mergeCell ref="M732:O732"/>
    <mergeCell ref="F733:I733"/>
    <mergeCell ref="F734:I734"/>
    <mergeCell ref="F735:I735"/>
    <mergeCell ref="F730:I730"/>
    <mergeCell ref="P730:Q730"/>
    <mergeCell ref="M730:O730"/>
    <mergeCell ref="F731:I731"/>
    <mergeCell ref="P731:Q731"/>
    <mergeCell ref="M731:O731"/>
    <mergeCell ref="F726:I726"/>
    <mergeCell ref="P726:Q726"/>
    <mergeCell ref="M726:O726"/>
    <mergeCell ref="F727:I727"/>
    <mergeCell ref="F728:I728"/>
    <mergeCell ref="F729:I729"/>
    <mergeCell ref="F722:I722"/>
    <mergeCell ref="P722:Q722"/>
    <mergeCell ref="M722:O722"/>
    <mergeCell ref="F723:I723"/>
    <mergeCell ref="F724:I724"/>
    <mergeCell ref="F725:I725"/>
    <mergeCell ref="F718:I718"/>
    <mergeCell ref="P718:Q718"/>
    <mergeCell ref="M718:O718"/>
    <mergeCell ref="F719:I719"/>
    <mergeCell ref="F720:I720"/>
    <mergeCell ref="F721:I721"/>
    <mergeCell ref="F714:I714"/>
    <mergeCell ref="F715:I715"/>
    <mergeCell ref="F716:I716"/>
    <mergeCell ref="F717:I717"/>
    <mergeCell ref="P717:Q717"/>
    <mergeCell ref="M717:O717"/>
    <mergeCell ref="F710:I710"/>
    <mergeCell ref="F711:I711"/>
    <mergeCell ref="F712:I712"/>
    <mergeCell ref="F713:I713"/>
    <mergeCell ref="P713:Q713"/>
    <mergeCell ref="M713:O713"/>
    <mergeCell ref="F706:I706"/>
    <mergeCell ref="F707:I707"/>
    <mergeCell ref="F708:I708"/>
    <mergeCell ref="F709:I709"/>
    <mergeCell ref="P709:Q709"/>
    <mergeCell ref="M709:O709"/>
    <mergeCell ref="F702:I702"/>
    <mergeCell ref="F703:I703"/>
    <mergeCell ref="F704:I704"/>
    <mergeCell ref="F705:I705"/>
    <mergeCell ref="P705:Q705"/>
    <mergeCell ref="M705:O705"/>
    <mergeCell ref="F697:I697"/>
    <mergeCell ref="F698:I698"/>
    <mergeCell ref="F699:I699"/>
    <mergeCell ref="P699:Q699"/>
    <mergeCell ref="M699:O699"/>
    <mergeCell ref="F701:I701"/>
    <mergeCell ref="P701:Q701"/>
    <mergeCell ref="M701:O701"/>
    <mergeCell ref="F693:I693"/>
    <mergeCell ref="F694:I694"/>
    <mergeCell ref="F695:I695"/>
    <mergeCell ref="P695:Q695"/>
    <mergeCell ref="M695:O695"/>
    <mergeCell ref="F696:I696"/>
    <mergeCell ref="F690:I690"/>
    <mergeCell ref="P690:Q690"/>
    <mergeCell ref="M690:O690"/>
    <mergeCell ref="F692:I692"/>
    <mergeCell ref="P692:Q692"/>
    <mergeCell ref="M692:O692"/>
    <mergeCell ref="F686:I686"/>
    <mergeCell ref="P686:Q686"/>
    <mergeCell ref="M686:O686"/>
    <mergeCell ref="F687:I687"/>
    <mergeCell ref="F688:I688"/>
    <mergeCell ref="F689:I689"/>
    <mergeCell ref="F682:I682"/>
    <mergeCell ref="P682:Q682"/>
    <mergeCell ref="M682:O682"/>
    <mergeCell ref="F683:I683"/>
    <mergeCell ref="F684:I684"/>
    <mergeCell ref="F685:I685"/>
    <mergeCell ref="F677:I677"/>
    <mergeCell ref="P677:Q677"/>
    <mergeCell ref="M677:O677"/>
    <mergeCell ref="F678:I678"/>
    <mergeCell ref="F679:I679"/>
    <mergeCell ref="F680:I680"/>
    <mergeCell ref="P680:Q680"/>
    <mergeCell ref="M680:O680"/>
    <mergeCell ref="F673:I673"/>
    <mergeCell ref="F674:I674"/>
    <mergeCell ref="P674:Q674"/>
    <mergeCell ref="M674:O674"/>
    <mergeCell ref="F675:I675"/>
    <mergeCell ref="F676:I676"/>
    <mergeCell ref="F669:I669"/>
    <mergeCell ref="F670:I670"/>
    <mergeCell ref="F671:I671"/>
    <mergeCell ref="P671:Q671"/>
    <mergeCell ref="M671:O671"/>
    <mergeCell ref="F672:I672"/>
    <mergeCell ref="F665:I665"/>
    <mergeCell ref="F666:I666"/>
    <mergeCell ref="F667:I667"/>
    <mergeCell ref="F668:I668"/>
    <mergeCell ref="P668:Q668"/>
    <mergeCell ref="M668:O668"/>
    <mergeCell ref="F661:I661"/>
    <mergeCell ref="F662:I662"/>
    <mergeCell ref="F663:I663"/>
    <mergeCell ref="F664:I664"/>
    <mergeCell ref="P664:Q664"/>
    <mergeCell ref="M664:O664"/>
    <mergeCell ref="F656:I656"/>
    <mergeCell ref="F657:I657"/>
    <mergeCell ref="F658:I658"/>
    <mergeCell ref="F659:I659"/>
    <mergeCell ref="F660:I660"/>
    <mergeCell ref="P660:Q660"/>
    <mergeCell ref="M660:O660"/>
    <mergeCell ref="F652:I652"/>
    <mergeCell ref="F653:I653"/>
    <mergeCell ref="F654:I654"/>
    <mergeCell ref="P654:Q654"/>
    <mergeCell ref="M654:O654"/>
    <mergeCell ref="F655:I655"/>
    <mergeCell ref="F648:I648"/>
    <mergeCell ref="F649:I649"/>
    <mergeCell ref="F650:I650"/>
    <mergeCell ref="P650:Q650"/>
    <mergeCell ref="M650:O650"/>
    <mergeCell ref="F651:I651"/>
    <mergeCell ref="F644:I644"/>
    <mergeCell ref="F645:I645"/>
    <mergeCell ref="F646:I646"/>
    <mergeCell ref="P646:Q646"/>
    <mergeCell ref="M646:O646"/>
    <mergeCell ref="F647:I647"/>
    <mergeCell ref="F640:I640"/>
    <mergeCell ref="P640:Q640"/>
    <mergeCell ref="M640:O640"/>
    <mergeCell ref="F641:I641"/>
    <mergeCell ref="F642:I642"/>
    <mergeCell ref="F643:I643"/>
    <mergeCell ref="F635:I635"/>
    <mergeCell ref="F636:I636"/>
    <mergeCell ref="F637:I637"/>
    <mergeCell ref="F638:I638"/>
    <mergeCell ref="P638:Q638"/>
    <mergeCell ref="M638:O638"/>
    <mergeCell ref="F633:I633"/>
    <mergeCell ref="P633:Q633"/>
    <mergeCell ref="M633:O633"/>
    <mergeCell ref="F634:I634"/>
    <mergeCell ref="P634:Q634"/>
    <mergeCell ref="M634:O634"/>
    <mergeCell ref="F629:I629"/>
    <mergeCell ref="F630:I630"/>
    <mergeCell ref="F631:I631"/>
    <mergeCell ref="F632:I632"/>
    <mergeCell ref="P632:Q632"/>
    <mergeCell ref="M632:O632"/>
    <mergeCell ref="P624:Q624"/>
    <mergeCell ref="M624:O624"/>
    <mergeCell ref="F625:I625"/>
    <mergeCell ref="F626:I626"/>
    <mergeCell ref="F627:I627"/>
    <mergeCell ref="F628:I628"/>
    <mergeCell ref="P628:Q628"/>
    <mergeCell ref="M628:O628"/>
    <mergeCell ref="F619:I619"/>
    <mergeCell ref="F620:I620"/>
    <mergeCell ref="F621:I621"/>
    <mergeCell ref="F622:I622"/>
    <mergeCell ref="F623:I623"/>
    <mergeCell ref="F624:I624"/>
    <mergeCell ref="F615:I615"/>
    <mergeCell ref="F616:I616"/>
    <mergeCell ref="P616:Q616"/>
    <mergeCell ref="M616:O616"/>
    <mergeCell ref="F617:I617"/>
    <mergeCell ref="F618:I618"/>
    <mergeCell ref="F609:I609"/>
    <mergeCell ref="F610:I610"/>
    <mergeCell ref="F611:I611"/>
    <mergeCell ref="F612:I612"/>
    <mergeCell ref="F613:I613"/>
    <mergeCell ref="F614:I614"/>
    <mergeCell ref="F605:I605"/>
    <mergeCell ref="F606:I606"/>
    <mergeCell ref="F607:I607"/>
    <mergeCell ref="F608:I608"/>
    <mergeCell ref="P608:Q608"/>
    <mergeCell ref="M608:O608"/>
    <mergeCell ref="P600:Q600"/>
    <mergeCell ref="M600:O600"/>
    <mergeCell ref="F601:I601"/>
    <mergeCell ref="F602:I602"/>
    <mergeCell ref="F603:I603"/>
    <mergeCell ref="F604:I604"/>
    <mergeCell ref="F595:I595"/>
    <mergeCell ref="F596:I596"/>
    <mergeCell ref="F597:I597"/>
    <mergeCell ref="F598:I598"/>
    <mergeCell ref="F599:I599"/>
    <mergeCell ref="F600:I600"/>
    <mergeCell ref="F591:I591"/>
    <mergeCell ref="F592:I592"/>
    <mergeCell ref="P592:Q592"/>
    <mergeCell ref="M592:O592"/>
    <mergeCell ref="F593:I593"/>
    <mergeCell ref="F594:I594"/>
    <mergeCell ref="F585:I585"/>
    <mergeCell ref="F586:I586"/>
    <mergeCell ref="F587:I587"/>
    <mergeCell ref="F588:I588"/>
    <mergeCell ref="F589:I589"/>
    <mergeCell ref="F590:I590"/>
    <mergeCell ref="P580:Q580"/>
    <mergeCell ref="M580:O580"/>
    <mergeCell ref="F581:I581"/>
    <mergeCell ref="F582:I582"/>
    <mergeCell ref="F583:I583"/>
    <mergeCell ref="F584:I584"/>
    <mergeCell ref="P584:Q584"/>
    <mergeCell ref="M584:O584"/>
    <mergeCell ref="F575:I575"/>
    <mergeCell ref="F576:I576"/>
    <mergeCell ref="F577:I577"/>
    <mergeCell ref="F578:I578"/>
    <mergeCell ref="F579:I579"/>
    <mergeCell ref="F580:I580"/>
    <mergeCell ref="F571:I571"/>
    <mergeCell ref="F572:I572"/>
    <mergeCell ref="P572:Q572"/>
    <mergeCell ref="M572:O572"/>
    <mergeCell ref="F573:I573"/>
    <mergeCell ref="F574:I574"/>
    <mergeCell ref="F565:I565"/>
    <mergeCell ref="F566:I566"/>
    <mergeCell ref="F567:I567"/>
    <mergeCell ref="F568:I568"/>
    <mergeCell ref="F569:I569"/>
    <mergeCell ref="F570:I570"/>
    <mergeCell ref="F561:I561"/>
    <mergeCell ref="F562:I562"/>
    <mergeCell ref="F563:I563"/>
    <mergeCell ref="F564:I564"/>
    <mergeCell ref="P564:Q564"/>
    <mergeCell ref="M564:O564"/>
    <mergeCell ref="F557:I557"/>
    <mergeCell ref="F558:I558"/>
    <mergeCell ref="F559:I559"/>
    <mergeCell ref="F560:I560"/>
    <mergeCell ref="P560:Q560"/>
    <mergeCell ref="M560:O560"/>
    <mergeCell ref="F553:I553"/>
    <mergeCell ref="F554:I554"/>
    <mergeCell ref="F555:I555"/>
    <mergeCell ref="F556:I556"/>
    <mergeCell ref="P556:Q556"/>
    <mergeCell ref="M556:O556"/>
    <mergeCell ref="P548:Q548"/>
    <mergeCell ref="M548:O548"/>
    <mergeCell ref="F549:I549"/>
    <mergeCell ref="F550:I550"/>
    <mergeCell ref="F551:I551"/>
    <mergeCell ref="F552:I552"/>
    <mergeCell ref="F543:I543"/>
    <mergeCell ref="F544:I544"/>
    <mergeCell ref="F545:I545"/>
    <mergeCell ref="F546:I546"/>
    <mergeCell ref="F547:I547"/>
    <mergeCell ref="F548:I548"/>
    <mergeCell ref="F539:I539"/>
    <mergeCell ref="F540:I540"/>
    <mergeCell ref="P540:Q540"/>
    <mergeCell ref="M540:O540"/>
    <mergeCell ref="F541:I541"/>
    <mergeCell ref="F542:I542"/>
    <mergeCell ref="F533:I533"/>
    <mergeCell ref="F534:I534"/>
    <mergeCell ref="F535:I535"/>
    <mergeCell ref="F536:I536"/>
    <mergeCell ref="F537:I537"/>
    <mergeCell ref="F538:I538"/>
    <mergeCell ref="F528:I528"/>
    <mergeCell ref="F529:I529"/>
    <mergeCell ref="F530:I530"/>
    <mergeCell ref="F531:I531"/>
    <mergeCell ref="F532:I532"/>
    <mergeCell ref="P532:Q532"/>
    <mergeCell ref="M532:O532"/>
    <mergeCell ref="F524:I524"/>
    <mergeCell ref="P524:Q524"/>
    <mergeCell ref="M524:O524"/>
    <mergeCell ref="F525:I525"/>
    <mergeCell ref="F526:I526"/>
    <mergeCell ref="F527:I527"/>
    <mergeCell ref="F518:I518"/>
    <mergeCell ref="F519:I519"/>
    <mergeCell ref="F520:I520"/>
    <mergeCell ref="F521:I521"/>
    <mergeCell ref="F522:I522"/>
    <mergeCell ref="P522:Q522"/>
    <mergeCell ref="M522:O522"/>
    <mergeCell ref="F513:I513"/>
    <mergeCell ref="F514:I514"/>
    <mergeCell ref="F515:I515"/>
    <mergeCell ref="F516:I516"/>
    <mergeCell ref="F517:I517"/>
    <mergeCell ref="P517:Q517"/>
    <mergeCell ref="M517:O517"/>
    <mergeCell ref="F509:I509"/>
    <mergeCell ref="F510:I510"/>
    <mergeCell ref="F511:I511"/>
    <mergeCell ref="P511:Q511"/>
    <mergeCell ref="M511:O511"/>
    <mergeCell ref="F512:I512"/>
    <mergeCell ref="F505:I505"/>
    <mergeCell ref="F506:I506"/>
    <mergeCell ref="F507:I507"/>
    <mergeCell ref="F508:I508"/>
    <mergeCell ref="P508:Q508"/>
    <mergeCell ref="M508:O508"/>
    <mergeCell ref="F501:I501"/>
    <mergeCell ref="F502:I502"/>
    <mergeCell ref="F503:I503"/>
    <mergeCell ref="F504:I504"/>
    <mergeCell ref="P504:Q504"/>
    <mergeCell ref="M504:O504"/>
    <mergeCell ref="F497:I497"/>
    <mergeCell ref="P497:Q497"/>
    <mergeCell ref="M497:O497"/>
    <mergeCell ref="F498:I498"/>
    <mergeCell ref="F499:I499"/>
    <mergeCell ref="F500:I500"/>
    <mergeCell ref="P500:Q500"/>
    <mergeCell ref="M500:O500"/>
    <mergeCell ref="F493:I493"/>
    <mergeCell ref="F494:I494"/>
    <mergeCell ref="P494:Q494"/>
    <mergeCell ref="M494:O494"/>
    <mergeCell ref="F495:I495"/>
    <mergeCell ref="F496:I496"/>
    <mergeCell ref="P488:Q488"/>
    <mergeCell ref="M488:O488"/>
    <mergeCell ref="F489:I489"/>
    <mergeCell ref="F490:I490"/>
    <mergeCell ref="F491:I491"/>
    <mergeCell ref="F492:I492"/>
    <mergeCell ref="F483:I483"/>
    <mergeCell ref="F484:I484"/>
    <mergeCell ref="F485:I485"/>
    <mergeCell ref="F486:I486"/>
    <mergeCell ref="F487:I487"/>
    <mergeCell ref="F488:I488"/>
    <mergeCell ref="F479:I479"/>
    <mergeCell ref="F480:I480"/>
    <mergeCell ref="F481:I481"/>
    <mergeCell ref="F482:I482"/>
    <mergeCell ref="P482:Q482"/>
    <mergeCell ref="M482:O482"/>
    <mergeCell ref="F475:I475"/>
    <mergeCell ref="P475:Q475"/>
    <mergeCell ref="M475:O475"/>
    <mergeCell ref="F476:I476"/>
    <mergeCell ref="F477:I477"/>
    <mergeCell ref="F478:I478"/>
    <mergeCell ref="P478:Q478"/>
    <mergeCell ref="M478:O478"/>
    <mergeCell ref="F471:I471"/>
    <mergeCell ref="P471:Q471"/>
    <mergeCell ref="M471:O471"/>
    <mergeCell ref="F472:I472"/>
    <mergeCell ref="F473:I473"/>
    <mergeCell ref="F474:I474"/>
    <mergeCell ref="F467:I467"/>
    <mergeCell ref="P467:Q467"/>
    <mergeCell ref="M467:O467"/>
    <mergeCell ref="F468:I468"/>
    <mergeCell ref="F469:I469"/>
    <mergeCell ref="F470:I470"/>
    <mergeCell ref="F462:I462"/>
    <mergeCell ref="P462:Q462"/>
    <mergeCell ref="M462:O462"/>
    <mergeCell ref="F464:I464"/>
    <mergeCell ref="P464:Q464"/>
    <mergeCell ref="M464:O464"/>
    <mergeCell ref="F460:I460"/>
    <mergeCell ref="P460:Q460"/>
    <mergeCell ref="M460:O460"/>
    <mergeCell ref="F461:I461"/>
    <mergeCell ref="P461:Q461"/>
    <mergeCell ref="M461:O461"/>
    <mergeCell ref="F457:I457"/>
    <mergeCell ref="P457:Q457"/>
    <mergeCell ref="M457:O457"/>
    <mergeCell ref="F458:I458"/>
    <mergeCell ref="P458:Q458"/>
    <mergeCell ref="M458:O458"/>
    <mergeCell ref="F455:I455"/>
    <mergeCell ref="P455:Q455"/>
    <mergeCell ref="M455:O455"/>
    <mergeCell ref="F456:I456"/>
    <mergeCell ref="P456:Q456"/>
    <mergeCell ref="M456:O456"/>
    <mergeCell ref="F453:I453"/>
    <mergeCell ref="P453:Q453"/>
    <mergeCell ref="M453:O453"/>
    <mergeCell ref="F454:I454"/>
    <mergeCell ref="P454:Q454"/>
    <mergeCell ref="M454:O454"/>
    <mergeCell ref="F451:I451"/>
    <mergeCell ref="P451:Q451"/>
    <mergeCell ref="M451:O451"/>
    <mergeCell ref="F452:I452"/>
    <mergeCell ref="P452:Q452"/>
    <mergeCell ref="M452:O452"/>
    <mergeCell ref="F449:I449"/>
    <mergeCell ref="P449:Q449"/>
    <mergeCell ref="M449:O449"/>
    <mergeCell ref="F450:I450"/>
    <mergeCell ref="P450:Q450"/>
    <mergeCell ref="M450:O450"/>
    <mergeCell ref="F447:I447"/>
    <mergeCell ref="P447:Q447"/>
    <mergeCell ref="M447:O447"/>
    <mergeCell ref="F448:I448"/>
    <mergeCell ref="P448:Q448"/>
    <mergeCell ref="M448:O448"/>
    <mergeCell ref="F445:I445"/>
    <mergeCell ref="P445:Q445"/>
    <mergeCell ref="M445:O445"/>
    <mergeCell ref="F446:I446"/>
    <mergeCell ref="P446:Q446"/>
    <mergeCell ref="M446:O446"/>
    <mergeCell ref="F443:I443"/>
    <mergeCell ref="P443:Q443"/>
    <mergeCell ref="M443:O443"/>
    <mergeCell ref="F444:I444"/>
    <mergeCell ref="P444:Q444"/>
    <mergeCell ref="M444:O444"/>
    <mergeCell ref="F441:I441"/>
    <mergeCell ref="P441:Q441"/>
    <mergeCell ref="M441:O441"/>
    <mergeCell ref="F442:I442"/>
    <mergeCell ref="P442:Q442"/>
    <mergeCell ref="M442:O442"/>
    <mergeCell ref="F439:I439"/>
    <mergeCell ref="P439:Q439"/>
    <mergeCell ref="M439:O439"/>
    <mergeCell ref="F440:I440"/>
    <mergeCell ref="P440:Q440"/>
    <mergeCell ref="M440:O440"/>
    <mergeCell ref="F435:I435"/>
    <mergeCell ref="P435:Q435"/>
    <mergeCell ref="M435:O435"/>
    <mergeCell ref="F436:I436"/>
    <mergeCell ref="F437:I437"/>
    <mergeCell ref="F438:I438"/>
    <mergeCell ref="F433:I433"/>
    <mergeCell ref="P433:Q433"/>
    <mergeCell ref="M433:O433"/>
    <mergeCell ref="F434:I434"/>
    <mergeCell ref="P434:Q434"/>
    <mergeCell ref="M434:O434"/>
    <mergeCell ref="F429:I429"/>
    <mergeCell ref="P429:Q429"/>
    <mergeCell ref="M429:O429"/>
    <mergeCell ref="F430:I430"/>
    <mergeCell ref="F431:I431"/>
    <mergeCell ref="F432:I432"/>
    <mergeCell ref="F425:I425"/>
    <mergeCell ref="P425:Q425"/>
    <mergeCell ref="M425:O425"/>
    <mergeCell ref="F426:I426"/>
    <mergeCell ref="F427:I427"/>
    <mergeCell ref="F428:I428"/>
    <mergeCell ref="F421:I421"/>
    <mergeCell ref="P421:Q421"/>
    <mergeCell ref="M421:O421"/>
    <mergeCell ref="F422:I422"/>
    <mergeCell ref="F423:I423"/>
    <mergeCell ref="F424:I424"/>
    <mergeCell ref="F419:I419"/>
    <mergeCell ref="P419:Q419"/>
    <mergeCell ref="M419:O419"/>
    <mergeCell ref="F420:I420"/>
    <mergeCell ref="P420:Q420"/>
    <mergeCell ref="M420:O420"/>
    <mergeCell ref="F415:I415"/>
    <mergeCell ref="F416:I416"/>
    <mergeCell ref="P416:Q416"/>
    <mergeCell ref="M416:O416"/>
    <mergeCell ref="F417:I417"/>
    <mergeCell ref="F418:I418"/>
    <mergeCell ref="F411:I411"/>
    <mergeCell ref="F412:I412"/>
    <mergeCell ref="F413:I413"/>
    <mergeCell ref="P413:Q413"/>
    <mergeCell ref="M413:O413"/>
    <mergeCell ref="F414:I414"/>
    <mergeCell ref="F407:I407"/>
    <mergeCell ref="P407:Q407"/>
    <mergeCell ref="M407:O407"/>
    <mergeCell ref="F408:I408"/>
    <mergeCell ref="F409:I409"/>
    <mergeCell ref="F410:I410"/>
    <mergeCell ref="P410:Q410"/>
    <mergeCell ref="M410:O410"/>
    <mergeCell ref="F401:I401"/>
    <mergeCell ref="F402:I402"/>
    <mergeCell ref="F404:I404"/>
    <mergeCell ref="P404:Q404"/>
    <mergeCell ref="M404:O404"/>
    <mergeCell ref="F405:I405"/>
    <mergeCell ref="P405:Q405"/>
    <mergeCell ref="M405:O405"/>
    <mergeCell ref="M403:Q403"/>
    <mergeCell ref="F399:I399"/>
    <mergeCell ref="P399:Q399"/>
    <mergeCell ref="M399:O399"/>
    <mergeCell ref="F400:I400"/>
    <mergeCell ref="P400:Q400"/>
    <mergeCell ref="M400:O400"/>
    <mergeCell ref="F397:I397"/>
    <mergeCell ref="P397:Q397"/>
    <mergeCell ref="M397:O397"/>
    <mergeCell ref="F398:I398"/>
    <mergeCell ref="P398:Q398"/>
    <mergeCell ref="M398:O398"/>
    <mergeCell ref="F393:I393"/>
    <mergeCell ref="F394:I394"/>
    <mergeCell ref="P394:Q394"/>
    <mergeCell ref="M394:O394"/>
    <mergeCell ref="F395:I395"/>
    <mergeCell ref="F396:I396"/>
    <mergeCell ref="F389:I389"/>
    <mergeCell ref="F390:I390"/>
    <mergeCell ref="F391:I391"/>
    <mergeCell ref="P391:Q391"/>
    <mergeCell ref="M391:O391"/>
    <mergeCell ref="F392:I392"/>
    <mergeCell ref="F384:I384"/>
    <mergeCell ref="F385:I385"/>
    <mergeCell ref="F386:I386"/>
    <mergeCell ref="F387:I387"/>
    <mergeCell ref="F388:I388"/>
    <mergeCell ref="P388:Q388"/>
    <mergeCell ref="M388:O388"/>
    <mergeCell ref="F380:I380"/>
    <mergeCell ref="F381:I381"/>
    <mergeCell ref="P381:Q381"/>
    <mergeCell ref="M381:O381"/>
    <mergeCell ref="F382:I382"/>
    <mergeCell ref="F383:I383"/>
    <mergeCell ref="F376:I376"/>
    <mergeCell ref="F377:I377"/>
    <mergeCell ref="P377:Q377"/>
    <mergeCell ref="M377:O377"/>
    <mergeCell ref="F378:I378"/>
    <mergeCell ref="F379:I379"/>
    <mergeCell ref="F372:I372"/>
    <mergeCell ref="F373:I373"/>
    <mergeCell ref="F374:I374"/>
    <mergeCell ref="P374:Q374"/>
    <mergeCell ref="M374:O374"/>
    <mergeCell ref="F375:I375"/>
    <mergeCell ref="F368:I368"/>
    <mergeCell ref="F369:I369"/>
    <mergeCell ref="F370:I370"/>
    <mergeCell ref="F371:I371"/>
    <mergeCell ref="P371:Q371"/>
    <mergeCell ref="M371:O371"/>
    <mergeCell ref="F363:I363"/>
    <mergeCell ref="F364:I364"/>
    <mergeCell ref="F365:I365"/>
    <mergeCell ref="F366:I366"/>
    <mergeCell ref="F367:I367"/>
    <mergeCell ref="P367:Q367"/>
    <mergeCell ref="M367:O367"/>
    <mergeCell ref="F359:I359"/>
    <mergeCell ref="F360:I360"/>
    <mergeCell ref="F361:I361"/>
    <mergeCell ref="P361:Q361"/>
    <mergeCell ref="M361:O361"/>
    <mergeCell ref="F362:I362"/>
    <mergeCell ref="F355:I355"/>
    <mergeCell ref="P355:Q355"/>
    <mergeCell ref="M355:O355"/>
    <mergeCell ref="F356:I356"/>
    <mergeCell ref="F357:I357"/>
    <mergeCell ref="F358:I358"/>
    <mergeCell ref="P358:Q358"/>
    <mergeCell ref="M358:O358"/>
    <mergeCell ref="F351:I351"/>
    <mergeCell ref="F352:I352"/>
    <mergeCell ref="P352:Q352"/>
    <mergeCell ref="M352:O352"/>
    <mergeCell ref="F353:I353"/>
    <mergeCell ref="F354:I354"/>
    <mergeCell ref="F347:I347"/>
    <mergeCell ref="F348:I348"/>
    <mergeCell ref="F349:I349"/>
    <mergeCell ref="P349:Q349"/>
    <mergeCell ref="M349:O349"/>
    <mergeCell ref="F350:I350"/>
    <mergeCell ref="F343:I343"/>
    <mergeCell ref="F344:I344"/>
    <mergeCell ref="F345:I345"/>
    <mergeCell ref="F346:I346"/>
    <mergeCell ref="P346:Q346"/>
    <mergeCell ref="M346:O346"/>
    <mergeCell ref="F338:I338"/>
    <mergeCell ref="F339:I339"/>
    <mergeCell ref="F341:I341"/>
    <mergeCell ref="P341:Q341"/>
    <mergeCell ref="M341:O341"/>
    <mergeCell ref="F342:I342"/>
    <mergeCell ref="M340:Q340"/>
    <mergeCell ref="F334:I334"/>
    <mergeCell ref="P334:Q334"/>
    <mergeCell ref="M334:O334"/>
    <mergeCell ref="F335:I335"/>
    <mergeCell ref="F336:I336"/>
    <mergeCell ref="F337:I337"/>
    <mergeCell ref="P337:Q337"/>
    <mergeCell ref="M337:O337"/>
    <mergeCell ref="F330:I330"/>
    <mergeCell ref="F331:I331"/>
    <mergeCell ref="P331:Q331"/>
    <mergeCell ref="M331:O331"/>
    <mergeCell ref="F332:I332"/>
    <mergeCell ref="F333:I333"/>
    <mergeCell ref="F326:I326"/>
    <mergeCell ref="F327:I327"/>
    <mergeCell ref="F328:I328"/>
    <mergeCell ref="P328:Q328"/>
    <mergeCell ref="M328:O328"/>
    <mergeCell ref="F329:I329"/>
    <mergeCell ref="F321:I321"/>
    <mergeCell ref="F322:I322"/>
    <mergeCell ref="F323:I323"/>
    <mergeCell ref="F325:I325"/>
    <mergeCell ref="P325:Q325"/>
    <mergeCell ref="M325:O325"/>
    <mergeCell ref="M324:Q324"/>
    <mergeCell ref="F317:I317"/>
    <mergeCell ref="F318:I318"/>
    <mergeCell ref="F319:I319"/>
    <mergeCell ref="F320:I320"/>
    <mergeCell ref="P320:Q320"/>
    <mergeCell ref="M320:O320"/>
    <mergeCell ref="F313:I313"/>
    <mergeCell ref="F314:I314"/>
    <mergeCell ref="F315:I315"/>
    <mergeCell ref="F316:I316"/>
    <mergeCell ref="P316:Q316"/>
    <mergeCell ref="M316:O316"/>
    <mergeCell ref="F309:I309"/>
    <mergeCell ref="F310:I310"/>
    <mergeCell ref="F311:I311"/>
    <mergeCell ref="F312:I312"/>
    <mergeCell ref="P312:Q312"/>
    <mergeCell ref="M312:O312"/>
    <mergeCell ref="F305:I305"/>
    <mergeCell ref="F306:I306"/>
    <mergeCell ref="F307:I307"/>
    <mergeCell ref="P307:Q307"/>
    <mergeCell ref="M307:O307"/>
    <mergeCell ref="F308:I308"/>
    <mergeCell ref="F301:I301"/>
    <mergeCell ref="F302:I302"/>
    <mergeCell ref="F303:I303"/>
    <mergeCell ref="P303:Q303"/>
    <mergeCell ref="M303:O303"/>
    <mergeCell ref="F304:I304"/>
    <mergeCell ref="F297:I297"/>
    <mergeCell ref="F298:I298"/>
    <mergeCell ref="F299:I299"/>
    <mergeCell ref="F300:I300"/>
    <mergeCell ref="P300:Q300"/>
    <mergeCell ref="M300:O300"/>
    <mergeCell ref="P293:Q293"/>
    <mergeCell ref="M293:O293"/>
    <mergeCell ref="F294:I294"/>
    <mergeCell ref="F295:I295"/>
    <mergeCell ref="F296:I296"/>
    <mergeCell ref="P296:Q296"/>
    <mergeCell ref="M296:O296"/>
    <mergeCell ref="F288:I288"/>
    <mergeCell ref="F289:I289"/>
    <mergeCell ref="F290:I290"/>
    <mergeCell ref="F291:I291"/>
    <mergeCell ref="F292:I292"/>
    <mergeCell ref="F293:I293"/>
    <mergeCell ref="F284:I284"/>
    <mergeCell ref="F285:I285"/>
    <mergeCell ref="P285:Q285"/>
    <mergeCell ref="M285:O285"/>
    <mergeCell ref="F286:I286"/>
    <mergeCell ref="F287:I287"/>
    <mergeCell ref="F278:I278"/>
    <mergeCell ref="F279:I279"/>
    <mergeCell ref="F280:I280"/>
    <mergeCell ref="F281:I281"/>
    <mergeCell ref="F282:I282"/>
    <mergeCell ref="F283:I283"/>
    <mergeCell ref="F274:I274"/>
    <mergeCell ref="F275:I275"/>
    <mergeCell ref="F276:I276"/>
    <mergeCell ref="F277:I277"/>
    <mergeCell ref="P277:Q277"/>
    <mergeCell ref="M277:O277"/>
    <mergeCell ref="P269:Q269"/>
    <mergeCell ref="M269:O269"/>
    <mergeCell ref="F270:I270"/>
    <mergeCell ref="F271:I271"/>
    <mergeCell ref="F272:I272"/>
    <mergeCell ref="F273:I273"/>
    <mergeCell ref="F264:I264"/>
    <mergeCell ref="F265:I265"/>
    <mergeCell ref="F266:I266"/>
    <mergeCell ref="F267:I267"/>
    <mergeCell ref="F268:I268"/>
    <mergeCell ref="F269:I269"/>
    <mergeCell ref="F260:I260"/>
    <mergeCell ref="F261:I261"/>
    <mergeCell ref="P261:Q261"/>
    <mergeCell ref="M261:O261"/>
    <mergeCell ref="F262:I262"/>
    <mergeCell ref="F263:I263"/>
    <mergeCell ref="F254:I254"/>
    <mergeCell ref="F255:I255"/>
    <mergeCell ref="F256:I256"/>
    <mergeCell ref="F257:I257"/>
    <mergeCell ref="F258:I258"/>
    <mergeCell ref="F259:I259"/>
    <mergeCell ref="F249:I249"/>
    <mergeCell ref="F250:I250"/>
    <mergeCell ref="F251:I251"/>
    <mergeCell ref="F253:I253"/>
    <mergeCell ref="P253:Q253"/>
    <mergeCell ref="M253:O253"/>
    <mergeCell ref="F245:I245"/>
    <mergeCell ref="P245:Q245"/>
    <mergeCell ref="M245:O245"/>
    <mergeCell ref="F246:I246"/>
    <mergeCell ref="F247:I247"/>
    <mergeCell ref="F248:I248"/>
    <mergeCell ref="P248:Q248"/>
    <mergeCell ref="M248:O248"/>
    <mergeCell ref="F241:I241"/>
    <mergeCell ref="F242:I242"/>
    <mergeCell ref="P242:Q242"/>
    <mergeCell ref="M242:O242"/>
    <mergeCell ref="F243:I243"/>
    <mergeCell ref="F244:I244"/>
    <mergeCell ref="F237:I237"/>
    <mergeCell ref="F238:I238"/>
    <mergeCell ref="F239:I239"/>
    <mergeCell ref="P239:Q239"/>
    <mergeCell ref="M239:O239"/>
    <mergeCell ref="F240:I240"/>
    <mergeCell ref="F233:I233"/>
    <mergeCell ref="F234:I234"/>
    <mergeCell ref="P234:Q234"/>
    <mergeCell ref="M234:O234"/>
    <mergeCell ref="F235:I235"/>
    <mergeCell ref="F236:I236"/>
    <mergeCell ref="F229:I229"/>
    <mergeCell ref="F230:I230"/>
    <mergeCell ref="F231:I231"/>
    <mergeCell ref="P231:Q231"/>
    <mergeCell ref="M231:O231"/>
    <mergeCell ref="F232:I232"/>
    <mergeCell ref="F225:I225"/>
    <mergeCell ref="P225:Q225"/>
    <mergeCell ref="M225:O225"/>
    <mergeCell ref="F226:I226"/>
    <mergeCell ref="F227:I227"/>
    <mergeCell ref="F228:I228"/>
    <mergeCell ref="P228:Q228"/>
    <mergeCell ref="M228:O228"/>
    <mergeCell ref="F221:I221"/>
    <mergeCell ref="P221:Q221"/>
    <mergeCell ref="M221:O221"/>
    <mergeCell ref="F222:I222"/>
    <mergeCell ref="F223:I223"/>
    <mergeCell ref="F224:I224"/>
    <mergeCell ref="F217:I217"/>
    <mergeCell ref="P217:Q217"/>
    <mergeCell ref="M217:O217"/>
    <mergeCell ref="F218:I218"/>
    <mergeCell ref="F219:I219"/>
    <mergeCell ref="F220:I220"/>
    <mergeCell ref="F213:I213"/>
    <mergeCell ref="F214:I214"/>
    <mergeCell ref="P214:Q214"/>
    <mergeCell ref="M214:O214"/>
    <mergeCell ref="F215:I215"/>
    <mergeCell ref="F216:I216"/>
    <mergeCell ref="F209:I209"/>
    <mergeCell ref="F210:I210"/>
    <mergeCell ref="P210:Q210"/>
    <mergeCell ref="M210:O210"/>
    <mergeCell ref="F211:I211"/>
    <mergeCell ref="F212:I212"/>
    <mergeCell ref="F204:I204"/>
    <mergeCell ref="F205:I205"/>
    <mergeCell ref="F207:I207"/>
    <mergeCell ref="P207:Q207"/>
    <mergeCell ref="M207:O207"/>
    <mergeCell ref="F208:I208"/>
    <mergeCell ref="F200:I200"/>
    <mergeCell ref="F201:I201"/>
    <mergeCell ref="F202:I202"/>
    <mergeCell ref="F203:I203"/>
    <mergeCell ref="P203:Q203"/>
    <mergeCell ref="M203:O203"/>
    <mergeCell ref="F196:I196"/>
    <mergeCell ref="F197:I197"/>
    <mergeCell ref="F198:I198"/>
    <mergeCell ref="F199:I199"/>
    <mergeCell ref="P199:Q199"/>
    <mergeCell ref="M199:O199"/>
    <mergeCell ref="P191:Q191"/>
    <mergeCell ref="M191:O191"/>
    <mergeCell ref="F192:I192"/>
    <mergeCell ref="F193:I193"/>
    <mergeCell ref="F194:I194"/>
    <mergeCell ref="F195:I195"/>
    <mergeCell ref="P195:Q195"/>
    <mergeCell ref="M195:O195"/>
    <mergeCell ref="F186:I186"/>
    <mergeCell ref="F187:I187"/>
    <mergeCell ref="F188:I188"/>
    <mergeCell ref="F189:I189"/>
    <mergeCell ref="F190:I190"/>
    <mergeCell ref="F191:I191"/>
    <mergeCell ref="F182:I182"/>
    <mergeCell ref="F183:I183"/>
    <mergeCell ref="F184:I184"/>
    <mergeCell ref="F185:I185"/>
    <mergeCell ref="P185:Q185"/>
    <mergeCell ref="M185:O185"/>
    <mergeCell ref="F178:I178"/>
    <mergeCell ref="F179:I179"/>
    <mergeCell ref="F180:I180"/>
    <mergeCell ref="F181:I181"/>
    <mergeCell ref="P181:Q181"/>
    <mergeCell ref="M181:O181"/>
    <mergeCell ref="F173:I173"/>
    <mergeCell ref="F174:I174"/>
    <mergeCell ref="F175:I175"/>
    <mergeCell ref="F176:I176"/>
    <mergeCell ref="F177:I177"/>
    <mergeCell ref="P177:Q177"/>
    <mergeCell ref="M177:O177"/>
    <mergeCell ref="F168:I168"/>
    <mergeCell ref="F169:I169"/>
    <mergeCell ref="F171:I171"/>
    <mergeCell ref="P171:Q171"/>
    <mergeCell ref="M171:O171"/>
    <mergeCell ref="F172:I172"/>
    <mergeCell ref="F164:I164"/>
    <mergeCell ref="P164:Q164"/>
    <mergeCell ref="M164:O164"/>
    <mergeCell ref="F165:I165"/>
    <mergeCell ref="F166:I166"/>
    <mergeCell ref="F167:I167"/>
    <mergeCell ref="P167:Q167"/>
    <mergeCell ref="M167:O167"/>
    <mergeCell ref="F160:I160"/>
    <mergeCell ref="F161:I161"/>
    <mergeCell ref="P161:Q161"/>
    <mergeCell ref="M161:O161"/>
    <mergeCell ref="F162:I162"/>
    <mergeCell ref="F163:I163"/>
    <mergeCell ref="F156:I156"/>
    <mergeCell ref="F157:I157"/>
    <mergeCell ref="F158:I158"/>
    <mergeCell ref="P158:Q158"/>
    <mergeCell ref="M158:O158"/>
    <mergeCell ref="F159:I159"/>
    <mergeCell ref="F152:I152"/>
    <mergeCell ref="F153:I153"/>
    <mergeCell ref="F154:I154"/>
    <mergeCell ref="P154:Q154"/>
    <mergeCell ref="M154:O154"/>
    <mergeCell ref="F155:I155"/>
    <mergeCell ref="P147:Q147"/>
    <mergeCell ref="M147:O147"/>
    <mergeCell ref="F148:I148"/>
    <mergeCell ref="F149:I149"/>
    <mergeCell ref="F150:I150"/>
    <mergeCell ref="F151:I151"/>
    <mergeCell ref="F142:I142"/>
    <mergeCell ref="F143:I143"/>
    <mergeCell ref="F144:I144"/>
    <mergeCell ref="F145:I145"/>
    <mergeCell ref="F146:I146"/>
    <mergeCell ref="F147:I147"/>
    <mergeCell ref="F138:I138"/>
    <mergeCell ref="P138:Q138"/>
    <mergeCell ref="M138:O138"/>
    <mergeCell ref="F139:I139"/>
    <mergeCell ref="F140:I140"/>
    <mergeCell ref="F141:I141"/>
    <mergeCell ref="P141:Q141"/>
    <mergeCell ref="M141:O141"/>
    <mergeCell ref="F127:P127"/>
    <mergeCell ref="M129:P129"/>
    <mergeCell ref="M131:Q131"/>
    <mergeCell ref="M132:Q132"/>
    <mergeCell ref="F134:I134"/>
    <mergeCell ref="P134:Q134"/>
    <mergeCell ref="M134:O134"/>
    <mergeCell ref="H115:J115"/>
    <mergeCell ref="K115:L115"/>
    <mergeCell ref="M115:Q115"/>
    <mergeCell ref="M117:Q117"/>
    <mergeCell ref="L119:Q119"/>
    <mergeCell ref="C125:Q125"/>
    <mergeCell ref="H113:J113"/>
    <mergeCell ref="K113:L113"/>
    <mergeCell ref="M113:Q113"/>
    <mergeCell ref="H114:J114"/>
    <mergeCell ref="K114:L114"/>
    <mergeCell ref="M114:Q114"/>
    <mergeCell ref="H111:J111"/>
    <mergeCell ref="K111:L111"/>
    <mergeCell ref="M111:Q111"/>
    <mergeCell ref="H112:J112"/>
    <mergeCell ref="K112:L112"/>
    <mergeCell ref="M112:Q112"/>
    <mergeCell ref="H109:J109"/>
    <mergeCell ref="K109:L109"/>
    <mergeCell ref="M109:Q109"/>
    <mergeCell ref="H110:J110"/>
    <mergeCell ref="K110:L110"/>
    <mergeCell ref="M110:Q110"/>
    <mergeCell ref="H107:J107"/>
    <mergeCell ref="K107:L107"/>
    <mergeCell ref="M107:Q107"/>
    <mergeCell ref="H108:J108"/>
    <mergeCell ref="K108:L108"/>
    <mergeCell ref="M108:Q108"/>
    <mergeCell ref="H105:J105"/>
    <mergeCell ref="K105:L105"/>
    <mergeCell ref="M105:Q105"/>
    <mergeCell ref="H106:J106"/>
    <mergeCell ref="K106:L106"/>
    <mergeCell ref="M106:Q106"/>
    <mergeCell ref="H103:J103"/>
    <mergeCell ref="K103:L103"/>
    <mergeCell ref="M103:Q103"/>
    <mergeCell ref="H104:J104"/>
    <mergeCell ref="K104:L104"/>
    <mergeCell ref="M104:Q104"/>
    <mergeCell ref="H101:J101"/>
    <mergeCell ref="K101:L101"/>
    <mergeCell ref="M101:Q101"/>
    <mergeCell ref="H102:J102"/>
    <mergeCell ref="K102:L102"/>
    <mergeCell ref="M102:Q102"/>
    <mergeCell ref="H99:J99"/>
    <mergeCell ref="K99:L99"/>
    <mergeCell ref="M99:Q99"/>
    <mergeCell ref="H100:J100"/>
    <mergeCell ref="K100:L100"/>
    <mergeCell ref="M100:Q100"/>
    <mergeCell ref="H97:J97"/>
    <mergeCell ref="K97:L97"/>
    <mergeCell ref="M97:Q97"/>
    <mergeCell ref="H98:J98"/>
    <mergeCell ref="K98:L98"/>
    <mergeCell ref="M98:Q98"/>
    <mergeCell ref="H95:J95"/>
    <mergeCell ref="K95:L95"/>
    <mergeCell ref="M95:Q95"/>
    <mergeCell ref="H96:J96"/>
    <mergeCell ref="K96:L96"/>
    <mergeCell ref="M96:Q96"/>
    <mergeCell ref="H93:J93"/>
    <mergeCell ref="K93:L93"/>
    <mergeCell ref="M93:Q93"/>
    <mergeCell ref="H94:J94"/>
    <mergeCell ref="K94:L94"/>
    <mergeCell ref="M94:Q94"/>
    <mergeCell ref="H91:J91"/>
    <mergeCell ref="K91:L91"/>
    <mergeCell ref="M91:Q91"/>
    <mergeCell ref="H92:J92"/>
    <mergeCell ref="K92:L92"/>
    <mergeCell ref="M92:Q92"/>
    <mergeCell ref="H89:J89"/>
    <mergeCell ref="K89:L89"/>
    <mergeCell ref="M89:Q89"/>
    <mergeCell ref="H90:J90"/>
    <mergeCell ref="K90:L90"/>
    <mergeCell ref="M90:Q90"/>
    <mergeCell ref="H87:J87"/>
    <mergeCell ref="K87:L87"/>
    <mergeCell ref="M87:Q87"/>
    <mergeCell ref="H88:J88"/>
    <mergeCell ref="K88:L88"/>
    <mergeCell ref="M88:Q88"/>
    <mergeCell ref="F78:P78"/>
    <mergeCell ref="M80:P80"/>
    <mergeCell ref="M82:Q82"/>
    <mergeCell ref="M83:Q83"/>
    <mergeCell ref="C85:G85"/>
    <mergeCell ref="H85:J85"/>
    <mergeCell ref="K85:L85"/>
    <mergeCell ref="M85:Q85"/>
    <mergeCell ref="H36:J36"/>
    <mergeCell ref="M36:P36"/>
    <mergeCell ref="H37:J37"/>
    <mergeCell ref="M37:P37"/>
    <mergeCell ref="L39:P39"/>
    <mergeCell ref="C76:Q76"/>
    <mergeCell ref="H33:J33"/>
    <mergeCell ref="M33:P33"/>
    <mergeCell ref="H34:J34"/>
    <mergeCell ref="M34:P34"/>
    <mergeCell ref="H35:J35"/>
    <mergeCell ref="M35:P35"/>
    <mergeCell ref="E23:L23"/>
    <mergeCell ref="M26:P26"/>
    <mergeCell ref="M27:P27"/>
    <mergeCell ref="M28:P28"/>
    <mergeCell ref="M29:P29"/>
    <mergeCell ref="M31:P31"/>
    <mergeCell ref="O13:P13"/>
    <mergeCell ref="O14:P14"/>
    <mergeCell ref="O16:P16"/>
    <mergeCell ref="O17:P17"/>
    <mergeCell ref="O19:P19"/>
    <mergeCell ref="O20:P20"/>
    <mergeCell ref="C2:Q2"/>
    <mergeCell ref="C4:Q4"/>
    <mergeCell ref="F6:P6"/>
    <mergeCell ref="O8:P8"/>
    <mergeCell ref="O10:P10"/>
    <mergeCell ref="O11:P11"/>
  </mergeCells>
  <hyperlinks>
    <hyperlink ref="F1:G1" location="C2" display="1) Krycí list rozpočtu"/>
    <hyperlink ref="H1:K1" location="C85" display="2) Rekapitulace rozpočtu"/>
    <hyperlink ref="L1" location="C134" display="3) Rozpočet"/>
    <hyperlink ref="S1:T1" location="'Rekapitulace stavby'!C2" display="Rekapitulace stavby"/>
  </hyperlinks>
  <pageMargins left="0.58333330000000005" right="0.58333330000000005" top="0.5" bottom="0.46666669999999999" header="0" footer="0"/>
  <pageSetup paperSize="9" scale="95" fitToHeight="100" orientation="portrait" blackAndWhite="1" r:id="rId1"/>
  <headerFooter>
    <oddFooter>&amp;CStrana &amp;P z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44"/>
  <sheetViews>
    <sheetView topLeftCell="B1" workbookViewId="0">
      <selection activeCell="P32" sqref="P32"/>
    </sheetView>
  </sheetViews>
  <sheetFormatPr defaultRowHeight="12.75"/>
  <cols>
    <col min="1" max="1" width="9" style="366" hidden="1" customWidth="1"/>
    <col min="2" max="2" width="37.1640625" style="225" bestFit="1" customWidth="1"/>
    <col min="3" max="3" width="37.33203125" style="225" hidden="1" customWidth="1"/>
    <col min="4" max="4" width="11.83203125" style="366" bestFit="1" customWidth="1"/>
    <col min="5" max="5" width="20.6640625" style="366" bestFit="1" customWidth="1"/>
    <col min="6" max="6" width="117.83203125" style="225" hidden="1" customWidth="1"/>
    <col min="7" max="7" width="42.6640625" style="225" hidden="1" customWidth="1"/>
    <col min="8" max="8" width="13.83203125" style="225" hidden="1" customWidth="1"/>
    <col min="9" max="9" width="27.6640625" style="225" hidden="1" customWidth="1"/>
    <col min="10" max="10" width="11.6640625" style="230" bestFit="1" customWidth="1"/>
    <col min="11" max="256" width="9.33203125" style="230"/>
    <col min="257" max="257" width="0" style="230" hidden="1" customWidth="1"/>
    <col min="258" max="258" width="37.1640625" style="230" bestFit="1" customWidth="1"/>
    <col min="259" max="259" width="0" style="230" hidden="1" customWidth="1"/>
    <col min="260" max="260" width="11.83203125" style="230" bestFit="1" customWidth="1"/>
    <col min="261" max="261" width="20.6640625" style="230" bestFit="1" customWidth="1"/>
    <col min="262" max="265" width="0" style="230" hidden="1" customWidth="1"/>
    <col min="266" max="266" width="11.6640625" style="230" bestFit="1" customWidth="1"/>
    <col min="267" max="512" width="9.33203125" style="230"/>
    <col min="513" max="513" width="0" style="230" hidden="1" customWidth="1"/>
    <col min="514" max="514" width="37.1640625" style="230" bestFit="1" customWidth="1"/>
    <col min="515" max="515" width="0" style="230" hidden="1" customWidth="1"/>
    <col min="516" max="516" width="11.83203125" style="230" bestFit="1" customWidth="1"/>
    <col min="517" max="517" width="20.6640625" style="230" bestFit="1" customWidth="1"/>
    <col min="518" max="521" width="0" style="230" hidden="1" customWidth="1"/>
    <col min="522" max="522" width="11.6640625" style="230" bestFit="1" customWidth="1"/>
    <col min="523" max="768" width="9.33203125" style="230"/>
    <col min="769" max="769" width="0" style="230" hidden="1" customWidth="1"/>
    <col min="770" max="770" width="37.1640625" style="230" bestFit="1" customWidth="1"/>
    <col min="771" max="771" width="0" style="230" hidden="1" customWidth="1"/>
    <col min="772" max="772" width="11.83203125" style="230" bestFit="1" customWidth="1"/>
    <col min="773" max="773" width="20.6640625" style="230" bestFit="1" customWidth="1"/>
    <col min="774" max="777" width="0" style="230" hidden="1" customWidth="1"/>
    <col min="778" max="778" width="11.6640625" style="230" bestFit="1" customWidth="1"/>
    <col min="779" max="1024" width="9.33203125" style="230"/>
    <col min="1025" max="1025" width="0" style="230" hidden="1" customWidth="1"/>
    <col min="1026" max="1026" width="37.1640625" style="230" bestFit="1" customWidth="1"/>
    <col min="1027" max="1027" width="0" style="230" hidden="1" customWidth="1"/>
    <col min="1028" max="1028" width="11.83203125" style="230" bestFit="1" customWidth="1"/>
    <col min="1029" max="1029" width="20.6640625" style="230" bestFit="1" customWidth="1"/>
    <col min="1030" max="1033" width="0" style="230" hidden="1" customWidth="1"/>
    <col min="1034" max="1034" width="11.6640625" style="230" bestFit="1" customWidth="1"/>
    <col min="1035" max="1280" width="9.33203125" style="230"/>
    <col min="1281" max="1281" width="0" style="230" hidden="1" customWidth="1"/>
    <col min="1282" max="1282" width="37.1640625" style="230" bestFit="1" customWidth="1"/>
    <col min="1283" max="1283" width="0" style="230" hidden="1" customWidth="1"/>
    <col min="1284" max="1284" width="11.83203125" style="230" bestFit="1" customWidth="1"/>
    <col min="1285" max="1285" width="20.6640625" style="230" bestFit="1" customWidth="1"/>
    <col min="1286" max="1289" width="0" style="230" hidden="1" customWidth="1"/>
    <col min="1290" max="1290" width="11.6640625" style="230" bestFit="1" customWidth="1"/>
    <col min="1291" max="1536" width="9.33203125" style="230"/>
    <col min="1537" max="1537" width="0" style="230" hidden="1" customWidth="1"/>
    <col min="1538" max="1538" width="37.1640625" style="230" bestFit="1" customWidth="1"/>
    <col min="1539" max="1539" width="0" style="230" hidden="1" customWidth="1"/>
    <col min="1540" max="1540" width="11.83203125" style="230" bestFit="1" customWidth="1"/>
    <col min="1541" max="1541" width="20.6640625" style="230" bestFit="1" customWidth="1"/>
    <col min="1542" max="1545" width="0" style="230" hidden="1" customWidth="1"/>
    <col min="1546" max="1546" width="11.6640625" style="230" bestFit="1" customWidth="1"/>
    <col min="1547" max="1792" width="9.33203125" style="230"/>
    <col min="1793" max="1793" width="0" style="230" hidden="1" customWidth="1"/>
    <col min="1794" max="1794" width="37.1640625" style="230" bestFit="1" customWidth="1"/>
    <col min="1795" max="1795" width="0" style="230" hidden="1" customWidth="1"/>
    <col min="1796" max="1796" width="11.83203125" style="230" bestFit="1" customWidth="1"/>
    <col min="1797" max="1797" width="20.6640625" style="230" bestFit="1" customWidth="1"/>
    <col min="1798" max="1801" width="0" style="230" hidden="1" customWidth="1"/>
    <col min="1802" max="1802" width="11.6640625" style="230" bestFit="1" customWidth="1"/>
    <col min="1803" max="2048" width="9.33203125" style="230"/>
    <col min="2049" max="2049" width="0" style="230" hidden="1" customWidth="1"/>
    <col min="2050" max="2050" width="37.1640625" style="230" bestFit="1" customWidth="1"/>
    <col min="2051" max="2051" width="0" style="230" hidden="1" customWidth="1"/>
    <col min="2052" max="2052" width="11.83203125" style="230" bestFit="1" customWidth="1"/>
    <col min="2053" max="2053" width="20.6640625" style="230" bestFit="1" customWidth="1"/>
    <col min="2054" max="2057" width="0" style="230" hidden="1" customWidth="1"/>
    <col min="2058" max="2058" width="11.6640625" style="230" bestFit="1" customWidth="1"/>
    <col min="2059" max="2304" width="9.33203125" style="230"/>
    <col min="2305" max="2305" width="0" style="230" hidden="1" customWidth="1"/>
    <col min="2306" max="2306" width="37.1640625" style="230" bestFit="1" customWidth="1"/>
    <col min="2307" max="2307" width="0" style="230" hidden="1" customWidth="1"/>
    <col min="2308" max="2308" width="11.83203125" style="230" bestFit="1" customWidth="1"/>
    <col min="2309" max="2309" width="20.6640625" style="230" bestFit="1" customWidth="1"/>
    <col min="2310" max="2313" width="0" style="230" hidden="1" customWidth="1"/>
    <col min="2314" max="2314" width="11.6640625" style="230" bestFit="1" customWidth="1"/>
    <col min="2315" max="2560" width="9.33203125" style="230"/>
    <col min="2561" max="2561" width="0" style="230" hidden="1" customWidth="1"/>
    <col min="2562" max="2562" width="37.1640625" style="230" bestFit="1" customWidth="1"/>
    <col min="2563" max="2563" width="0" style="230" hidden="1" customWidth="1"/>
    <col min="2564" max="2564" width="11.83203125" style="230" bestFit="1" customWidth="1"/>
    <col min="2565" max="2565" width="20.6640625" style="230" bestFit="1" customWidth="1"/>
    <col min="2566" max="2569" width="0" style="230" hidden="1" customWidth="1"/>
    <col min="2570" max="2570" width="11.6640625" style="230" bestFit="1" customWidth="1"/>
    <col min="2571" max="2816" width="9.33203125" style="230"/>
    <col min="2817" max="2817" width="0" style="230" hidden="1" customWidth="1"/>
    <col min="2818" max="2818" width="37.1640625" style="230" bestFit="1" customWidth="1"/>
    <col min="2819" max="2819" width="0" style="230" hidden="1" customWidth="1"/>
    <col min="2820" max="2820" width="11.83203125" style="230" bestFit="1" customWidth="1"/>
    <col min="2821" max="2821" width="20.6640625" style="230" bestFit="1" customWidth="1"/>
    <col min="2822" max="2825" width="0" style="230" hidden="1" customWidth="1"/>
    <col min="2826" max="2826" width="11.6640625" style="230" bestFit="1" customWidth="1"/>
    <col min="2827" max="3072" width="9.33203125" style="230"/>
    <col min="3073" max="3073" width="0" style="230" hidden="1" customWidth="1"/>
    <col min="3074" max="3074" width="37.1640625" style="230" bestFit="1" customWidth="1"/>
    <col min="3075" max="3075" width="0" style="230" hidden="1" customWidth="1"/>
    <col min="3076" max="3076" width="11.83203125" style="230" bestFit="1" customWidth="1"/>
    <col min="3077" max="3077" width="20.6640625" style="230" bestFit="1" customWidth="1"/>
    <col min="3078" max="3081" width="0" style="230" hidden="1" customWidth="1"/>
    <col min="3082" max="3082" width="11.6640625" style="230" bestFit="1" customWidth="1"/>
    <col min="3083" max="3328" width="9.33203125" style="230"/>
    <col min="3329" max="3329" width="0" style="230" hidden="1" customWidth="1"/>
    <col min="3330" max="3330" width="37.1640625" style="230" bestFit="1" customWidth="1"/>
    <col min="3331" max="3331" width="0" style="230" hidden="1" customWidth="1"/>
    <col min="3332" max="3332" width="11.83203125" style="230" bestFit="1" customWidth="1"/>
    <col min="3333" max="3333" width="20.6640625" style="230" bestFit="1" customWidth="1"/>
    <col min="3334" max="3337" width="0" style="230" hidden="1" customWidth="1"/>
    <col min="3338" max="3338" width="11.6640625" style="230" bestFit="1" customWidth="1"/>
    <col min="3339" max="3584" width="9.33203125" style="230"/>
    <col min="3585" max="3585" width="0" style="230" hidden="1" customWidth="1"/>
    <col min="3586" max="3586" width="37.1640625" style="230" bestFit="1" customWidth="1"/>
    <col min="3587" max="3587" width="0" style="230" hidden="1" customWidth="1"/>
    <col min="3588" max="3588" width="11.83203125" style="230" bestFit="1" customWidth="1"/>
    <col min="3589" max="3589" width="20.6640625" style="230" bestFit="1" customWidth="1"/>
    <col min="3590" max="3593" width="0" style="230" hidden="1" customWidth="1"/>
    <col min="3594" max="3594" width="11.6640625" style="230" bestFit="1" customWidth="1"/>
    <col min="3595" max="3840" width="9.33203125" style="230"/>
    <col min="3841" max="3841" width="0" style="230" hidden="1" customWidth="1"/>
    <col min="3842" max="3842" width="37.1640625" style="230" bestFit="1" customWidth="1"/>
    <col min="3843" max="3843" width="0" style="230" hidden="1" customWidth="1"/>
    <col min="3844" max="3844" width="11.83203125" style="230" bestFit="1" customWidth="1"/>
    <col min="3845" max="3845" width="20.6640625" style="230" bestFit="1" customWidth="1"/>
    <col min="3846" max="3849" width="0" style="230" hidden="1" customWidth="1"/>
    <col min="3850" max="3850" width="11.6640625" style="230" bestFit="1" customWidth="1"/>
    <col min="3851" max="4096" width="9.33203125" style="230"/>
    <col min="4097" max="4097" width="0" style="230" hidden="1" customWidth="1"/>
    <col min="4098" max="4098" width="37.1640625" style="230" bestFit="1" customWidth="1"/>
    <col min="4099" max="4099" width="0" style="230" hidden="1" customWidth="1"/>
    <col min="4100" max="4100" width="11.83203125" style="230" bestFit="1" customWidth="1"/>
    <col min="4101" max="4101" width="20.6640625" style="230" bestFit="1" customWidth="1"/>
    <col min="4102" max="4105" width="0" style="230" hidden="1" customWidth="1"/>
    <col min="4106" max="4106" width="11.6640625" style="230" bestFit="1" customWidth="1"/>
    <col min="4107" max="4352" width="9.33203125" style="230"/>
    <col min="4353" max="4353" width="0" style="230" hidden="1" customWidth="1"/>
    <col min="4354" max="4354" width="37.1640625" style="230" bestFit="1" customWidth="1"/>
    <col min="4355" max="4355" width="0" style="230" hidden="1" customWidth="1"/>
    <col min="4356" max="4356" width="11.83203125" style="230" bestFit="1" customWidth="1"/>
    <col min="4357" max="4357" width="20.6640625" style="230" bestFit="1" customWidth="1"/>
    <col min="4358" max="4361" width="0" style="230" hidden="1" customWidth="1"/>
    <col min="4362" max="4362" width="11.6640625" style="230" bestFit="1" customWidth="1"/>
    <col min="4363" max="4608" width="9.33203125" style="230"/>
    <col min="4609" max="4609" width="0" style="230" hidden="1" customWidth="1"/>
    <col min="4610" max="4610" width="37.1640625" style="230" bestFit="1" customWidth="1"/>
    <col min="4611" max="4611" width="0" style="230" hidden="1" customWidth="1"/>
    <col min="4612" max="4612" width="11.83203125" style="230" bestFit="1" customWidth="1"/>
    <col min="4613" max="4613" width="20.6640625" style="230" bestFit="1" customWidth="1"/>
    <col min="4614" max="4617" width="0" style="230" hidden="1" customWidth="1"/>
    <col min="4618" max="4618" width="11.6640625" style="230" bestFit="1" customWidth="1"/>
    <col min="4619" max="4864" width="9.33203125" style="230"/>
    <col min="4865" max="4865" width="0" style="230" hidden="1" customWidth="1"/>
    <col min="4866" max="4866" width="37.1640625" style="230" bestFit="1" customWidth="1"/>
    <col min="4867" max="4867" width="0" style="230" hidden="1" customWidth="1"/>
    <col min="4868" max="4868" width="11.83203125" style="230" bestFit="1" customWidth="1"/>
    <col min="4869" max="4869" width="20.6640625" style="230" bestFit="1" customWidth="1"/>
    <col min="4870" max="4873" width="0" style="230" hidden="1" customWidth="1"/>
    <col min="4874" max="4874" width="11.6640625" style="230" bestFit="1" customWidth="1"/>
    <col min="4875" max="5120" width="9.33203125" style="230"/>
    <col min="5121" max="5121" width="0" style="230" hidden="1" customWidth="1"/>
    <col min="5122" max="5122" width="37.1640625" style="230" bestFit="1" customWidth="1"/>
    <col min="5123" max="5123" width="0" style="230" hidden="1" customWidth="1"/>
    <col min="5124" max="5124" width="11.83203125" style="230" bestFit="1" customWidth="1"/>
    <col min="5125" max="5125" width="20.6640625" style="230" bestFit="1" customWidth="1"/>
    <col min="5126" max="5129" width="0" style="230" hidden="1" customWidth="1"/>
    <col min="5130" max="5130" width="11.6640625" style="230" bestFit="1" customWidth="1"/>
    <col min="5131" max="5376" width="9.33203125" style="230"/>
    <col min="5377" max="5377" width="0" style="230" hidden="1" customWidth="1"/>
    <col min="5378" max="5378" width="37.1640625" style="230" bestFit="1" customWidth="1"/>
    <col min="5379" max="5379" width="0" style="230" hidden="1" customWidth="1"/>
    <col min="5380" max="5380" width="11.83203125" style="230" bestFit="1" customWidth="1"/>
    <col min="5381" max="5381" width="20.6640625" style="230" bestFit="1" customWidth="1"/>
    <col min="5382" max="5385" width="0" style="230" hidden="1" customWidth="1"/>
    <col min="5386" max="5386" width="11.6640625" style="230" bestFit="1" customWidth="1"/>
    <col min="5387" max="5632" width="9.33203125" style="230"/>
    <col min="5633" max="5633" width="0" style="230" hidden="1" customWidth="1"/>
    <col min="5634" max="5634" width="37.1640625" style="230" bestFit="1" customWidth="1"/>
    <col min="5635" max="5635" width="0" style="230" hidden="1" customWidth="1"/>
    <col min="5636" max="5636" width="11.83203125" style="230" bestFit="1" customWidth="1"/>
    <col min="5637" max="5637" width="20.6640625" style="230" bestFit="1" customWidth="1"/>
    <col min="5638" max="5641" width="0" style="230" hidden="1" customWidth="1"/>
    <col min="5642" max="5642" width="11.6640625" style="230" bestFit="1" customWidth="1"/>
    <col min="5643" max="5888" width="9.33203125" style="230"/>
    <col min="5889" max="5889" width="0" style="230" hidden="1" customWidth="1"/>
    <col min="5890" max="5890" width="37.1640625" style="230" bestFit="1" customWidth="1"/>
    <col min="5891" max="5891" width="0" style="230" hidden="1" customWidth="1"/>
    <col min="5892" max="5892" width="11.83203125" style="230" bestFit="1" customWidth="1"/>
    <col min="5893" max="5893" width="20.6640625" style="230" bestFit="1" customWidth="1"/>
    <col min="5894" max="5897" width="0" style="230" hidden="1" customWidth="1"/>
    <col min="5898" max="5898" width="11.6640625" style="230" bestFit="1" customWidth="1"/>
    <col min="5899" max="6144" width="9.33203125" style="230"/>
    <col min="6145" max="6145" width="0" style="230" hidden="1" customWidth="1"/>
    <col min="6146" max="6146" width="37.1640625" style="230" bestFit="1" customWidth="1"/>
    <col min="6147" max="6147" width="0" style="230" hidden="1" customWidth="1"/>
    <col min="6148" max="6148" width="11.83203125" style="230" bestFit="1" customWidth="1"/>
    <col min="6149" max="6149" width="20.6640625" style="230" bestFit="1" customWidth="1"/>
    <col min="6150" max="6153" width="0" style="230" hidden="1" customWidth="1"/>
    <col min="6154" max="6154" width="11.6640625" style="230" bestFit="1" customWidth="1"/>
    <col min="6155" max="6400" width="9.33203125" style="230"/>
    <col min="6401" max="6401" width="0" style="230" hidden="1" customWidth="1"/>
    <col min="6402" max="6402" width="37.1640625" style="230" bestFit="1" customWidth="1"/>
    <col min="6403" max="6403" width="0" style="230" hidden="1" customWidth="1"/>
    <col min="6404" max="6404" width="11.83203125" style="230" bestFit="1" customWidth="1"/>
    <col min="6405" max="6405" width="20.6640625" style="230" bestFit="1" customWidth="1"/>
    <col min="6406" max="6409" width="0" style="230" hidden="1" customWidth="1"/>
    <col min="6410" max="6410" width="11.6640625" style="230" bestFit="1" customWidth="1"/>
    <col min="6411" max="6656" width="9.33203125" style="230"/>
    <col min="6657" max="6657" width="0" style="230" hidden="1" customWidth="1"/>
    <col min="6658" max="6658" width="37.1640625" style="230" bestFit="1" customWidth="1"/>
    <col min="6659" max="6659" width="0" style="230" hidden="1" customWidth="1"/>
    <col min="6660" max="6660" width="11.83203125" style="230" bestFit="1" customWidth="1"/>
    <col min="6661" max="6661" width="20.6640625" style="230" bestFit="1" customWidth="1"/>
    <col min="6662" max="6665" width="0" style="230" hidden="1" customWidth="1"/>
    <col min="6666" max="6666" width="11.6640625" style="230" bestFit="1" customWidth="1"/>
    <col min="6667" max="6912" width="9.33203125" style="230"/>
    <col min="6913" max="6913" width="0" style="230" hidden="1" customWidth="1"/>
    <col min="6914" max="6914" width="37.1640625" style="230" bestFit="1" customWidth="1"/>
    <col min="6915" max="6915" width="0" style="230" hidden="1" customWidth="1"/>
    <col min="6916" max="6916" width="11.83203125" style="230" bestFit="1" customWidth="1"/>
    <col min="6917" max="6917" width="20.6640625" style="230" bestFit="1" customWidth="1"/>
    <col min="6918" max="6921" width="0" style="230" hidden="1" customWidth="1"/>
    <col min="6922" max="6922" width="11.6640625" style="230" bestFit="1" customWidth="1"/>
    <col min="6923" max="7168" width="9.33203125" style="230"/>
    <col min="7169" max="7169" width="0" style="230" hidden="1" customWidth="1"/>
    <col min="7170" max="7170" width="37.1640625" style="230" bestFit="1" customWidth="1"/>
    <col min="7171" max="7171" width="0" style="230" hidden="1" customWidth="1"/>
    <col min="7172" max="7172" width="11.83203125" style="230" bestFit="1" customWidth="1"/>
    <col min="7173" max="7173" width="20.6640625" style="230" bestFit="1" customWidth="1"/>
    <col min="7174" max="7177" width="0" style="230" hidden="1" customWidth="1"/>
    <col min="7178" max="7178" width="11.6640625" style="230" bestFit="1" customWidth="1"/>
    <col min="7179" max="7424" width="9.33203125" style="230"/>
    <col min="7425" max="7425" width="0" style="230" hidden="1" customWidth="1"/>
    <col min="7426" max="7426" width="37.1640625" style="230" bestFit="1" customWidth="1"/>
    <col min="7427" max="7427" width="0" style="230" hidden="1" customWidth="1"/>
    <col min="7428" max="7428" width="11.83203125" style="230" bestFit="1" customWidth="1"/>
    <col min="7429" max="7429" width="20.6640625" style="230" bestFit="1" customWidth="1"/>
    <col min="7430" max="7433" width="0" style="230" hidden="1" customWidth="1"/>
    <col min="7434" max="7434" width="11.6640625" style="230" bestFit="1" customWidth="1"/>
    <col min="7435" max="7680" width="9.33203125" style="230"/>
    <col min="7681" max="7681" width="0" style="230" hidden="1" customWidth="1"/>
    <col min="7682" max="7682" width="37.1640625" style="230" bestFit="1" customWidth="1"/>
    <col min="7683" max="7683" width="0" style="230" hidden="1" customWidth="1"/>
    <col min="7684" max="7684" width="11.83203125" style="230" bestFit="1" customWidth="1"/>
    <col min="7685" max="7685" width="20.6640625" style="230" bestFit="1" customWidth="1"/>
    <col min="7686" max="7689" width="0" style="230" hidden="1" customWidth="1"/>
    <col min="7690" max="7690" width="11.6640625" style="230" bestFit="1" customWidth="1"/>
    <col min="7691" max="7936" width="9.33203125" style="230"/>
    <col min="7937" max="7937" width="0" style="230" hidden="1" customWidth="1"/>
    <col min="7938" max="7938" width="37.1640625" style="230" bestFit="1" customWidth="1"/>
    <col min="7939" max="7939" width="0" style="230" hidden="1" customWidth="1"/>
    <col min="7940" max="7940" width="11.83203125" style="230" bestFit="1" customWidth="1"/>
    <col min="7941" max="7941" width="20.6640625" style="230" bestFit="1" customWidth="1"/>
    <col min="7942" max="7945" width="0" style="230" hidden="1" customWidth="1"/>
    <col min="7946" max="7946" width="11.6640625" style="230" bestFit="1" customWidth="1"/>
    <col min="7947" max="8192" width="9.33203125" style="230"/>
    <col min="8193" max="8193" width="0" style="230" hidden="1" customWidth="1"/>
    <col min="8194" max="8194" width="37.1640625" style="230" bestFit="1" customWidth="1"/>
    <col min="8195" max="8195" width="0" style="230" hidden="1" customWidth="1"/>
    <col min="8196" max="8196" width="11.83203125" style="230" bestFit="1" customWidth="1"/>
    <col min="8197" max="8197" width="20.6640625" style="230" bestFit="1" customWidth="1"/>
    <col min="8198" max="8201" width="0" style="230" hidden="1" customWidth="1"/>
    <col min="8202" max="8202" width="11.6640625" style="230" bestFit="1" customWidth="1"/>
    <col min="8203" max="8448" width="9.33203125" style="230"/>
    <col min="8449" max="8449" width="0" style="230" hidden="1" customWidth="1"/>
    <col min="8450" max="8450" width="37.1640625" style="230" bestFit="1" customWidth="1"/>
    <col min="8451" max="8451" width="0" style="230" hidden="1" customWidth="1"/>
    <col min="8452" max="8452" width="11.83203125" style="230" bestFit="1" customWidth="1"/>
    <col min="8453" max="8453" width="20.6640625" style="230" bestFit="1" customWidth="1"/>
    <col min="8454" max="8457" width="0" style="230" hidden="1" customWidth="1"/>
    <col min="8458" max="8458" width="11.6640625" style="230" bestFit="1" customWidth="1"/>
    <col min="8459" max="8704" width="9.33203125" style="230"/>
    <col min="8705" max="8705" width="0" style="230" hidden="1" customWidth="1"/>
    <col min="8706" max="8706" width="37.1640625" style="230" bestFit="1" customWidth="1"/>
    <col min="8707" max="8707" width="0" style="230" hidden="1" customWidth="1"/>
    <col min="8708" max="8708" width="11.83203125" style="230" bestFit="1" customWidth="1"/>
    <col min="8709" max="8709" width="20.6640625" style="230" bestFit="1" customWidth="1"/>
    <col min="8710" max="8713" width="0" style="230" hidden="1" customWidth="1"/>
    <col min="8714" max="8714" width="11.6640625" style="230" bestFit="1" customWidth="1"/>
    <col min="8715" max="8960" width="9.33203125" style="230"/>
    <col min="8961" max="8961" width="0" style="230" hidden="1" customWidth="1"/>
    <col min="8962" max="8962" width="37.1640625" style="230" bestFit="1" customWidth="1"/>
    <col min="8963" max="8963" width="0" style="230" hidden="1" customWidth="1"/>
    <col min="8964" max="8964" width="11.83203125" style="230" bestFit="1" customWidth="1"/>
    <col min="8965" max="8965" width="20.6640625" style="230" bestFit="1" customWidth="1"/>
    <col min="8966" max="8969" width="0" style="230" hidden="1" customWidth="1"/>
    <col min="8970" max="8970" width="11.6640625" style="230" bestFit="1" customWidth="1"/>
    <col min="8971" max="9216" width="9.33203125" style="230"/>
    <col min="9217" max="9217" width="0" style="230" hidden="1" customWidth="1"/>
    <col min="9218" max="9218" width="37.1640625" style="230" bestFit="1" customWidth="1"/>
    <col min="9219" max="9219" width="0" style="230" hidden="1" customWidth="1"/>
    <col min="9220" max="9220" width="11.83203125" style="230" bestFit="1" customWidth="1"/>
    <col min="9221" max="9221" width="20.6640625" style="230" bestFit="1" customWidth="1"/>
    <col min="9222" max="9225" width="0" style="230" hidden="1" customWidth="1"/>
    <col min="9226" max="9226" width="11.6640625" style="230" bestFit="1" customWidth="1"/>
    <col min="9227" max="9472" width="9.33203125" style="230"/>
    <col min="9473" max="9473" width="0" style="230" hidden="1" customWidth="1"/>
    <col min="9474" max="9474" width="37.1640625" style="230" bestFit="1" customWidth="1"/>
    <col min="9475" max="9475" width="0" style="230" hidden="1" customWidth="1"/>
    <col min="9476" max="9476" width="11.83203125" style="230" bestFit="1" customWidth="1"/>
    <col min="9477" max="9477" width="20.6640625" style="230" bestFit="1" customWidth="1"/>
    <col min="9478" max="9481" width="0" style="230" hidden="1" customWidth="1"/>
    <col min="9482" max="9482" width="11.6640625" style="230" bestFit="1" customWidth="1"/>
    <col min="9483" max="9728" width="9.33203125" style="230"/>
    <col min="9729" max="9729" width="0" style="230" hidden="1" customWidth="1"/>
    <col min="9730" max="9730" width="37.1640625" style="230" bestFit="1" customWidth="1"/>
    <col min="9731" max="9731" width="0" style="230" hidden="1" customWidth="1"/>
    <col min="9732" max="9732" width="11.83203125" style="230" bestFit="1" customWidth="1"/>
    <col min="9733" max="9733" width="20.6640625" style="230" bestFit="1" customWidth="1"/>
    <col min="9734" max="9737" width="0" style="230" hidden="1" customWidth="1"/>
    <col min="9738" max="9738" width="11.6640625" style="230" bestFit="1" customWidth="1"/>
    <col min="9739" max="9984" width="9.33203125" style="230"/>
    <col min="9985" max="9985" width="0" style="230" hidden="1" customWidth="1"/>
    <col min="9986" max="9986" width="37.1640625" style="230" bestFit="1" customWidth="1"/>
    <col min="9987" max="9987" width="0" style="230" hidden="1" customWidth="1"/>
    <col min="9988" max="9988" width="11.83203125" style="230" bestFit="1" customWidth="1"/>
    <col min="9989" max="9989" width="20.6640625" style="230" bestFit="1" customWidth="1"/>
    <col min="9990" max="9993" width="0" style="230" hidden="1" customWidth="1"/>
    <col min="9994" max="9994" width="11.6640625" style="230" bestFit="1" customWidth="1"/>
    <col min="9995" max="10240" width="9.33203125" style="230"/>
    <col min="10241" max="10241" width="0" style="230" hidden="1" customWidth="1"/>
    <col min="10242" max="10242" width="37.1640625" style="230" bestFit="1" customWidth="1"/>
    <col min="10243" max="10243" width="0" style="230" hidden="1" customWidth="1"/>
    <col min="10244" max="10244" width="11.83203125" style="230" bestFit="1" customWidth="1"/>
    <col min="10245" max="10245" width="20.6640625" style="230" bestFit="1" customWidth="1"/>
    <col min="10246" max="10249" width="0" style="230" hidden="1" customWidth="1"/>
    <col min="10250" max="10250" width="11.6640625" style="230" bestFit="1" customWidth="1"/>
    <col min="10251" max="10496" width="9.33203125" style="230"/>
    <col min="10497" max="10497" width="0" style="230" hidden="1" customWidth="1"/>
    <col min="10498" max="10498" width="37.1640625" style="230" bestFit="1" customWidth="1"/>
    <col min="10499" max="10499" width="0" style="230" hidden="1" customWidth="1"/>
    <col min="10500" max="10500" width="11.83203125" style="230" bestFit="1" customWidth="1"/>
    <col min="10501" max="10501" width="20.6640625" style="230" bestFit="1" customWidth="1"/>
    <col min="10502" max="10505" width="0" style="230" hidden="1" customWidth="1"/>
    <col min="10506" max="10506" width="11.6640625" style="230" bestFit="1" customWidth="1"/>
    <col min="10507" max="10752" width="9.33203125" style="230"/>
    <col min="10753" max="10753" width="0" style="230" hidden="1" customWidth="1"/>
    <col min="10754" max="10754" width="37.1640625" style="230" bestFit="1" customWidth="1"/>
    <col min="10755" max="10755" width="0" style="230" hidden="1" customWidth="1"/>
    <col min="10756" max="10756" width="11.83203125" style="230" bestFit="1" customWidth="1"/>
    <col min="10757" max="10757" width="20.6640625" style="230" bestFit="1" customWidth="1"/>
    <col min="10758" max="10761" width="0" style="230" hidden="1" customWidth="1"/>
    <col min="10762" max="10762" width="11.6640625" style="230" bestFit="1" customWidth="1"/>
    <col min="10763" max="11008" width="9.33203125" style="230"/>
    <col min="11009" max="11009" width="0" style="230" hidden="1" customWidth="1"/>
    <col min="11010" max="11010" width="37.1640625" style="230" bestFit="1" customWidth="1"/>
    <col min="11011" max="11011" width="0" style="230" hidden="1" customWidth="1"/>
    <col min="11012" max="11012" width="11.83203125" style="230" bestFit="1" customWidth="1"/>
    <col min="11013" max="11013" width="20.6640625" style="230" bestFit="1" customWidth="1"/>
    <col min="11014" max="11017" width="0" style="230" hidden="1" customWidth="1"/>
    <col min="11018" max="11018" width="11.6640625" style="230" bestFit="1" customWidth="1"/>
    <col min="11019" max="11264" width="9.33203125" style="230"/>
    <col min="11265" max="11265" width="0" style="230" hidden="1" customWidth="1"/>
    <col min="11266" max="11266" width="37.1640625" style="230" bestFit="1" customWidth="1"/>
    <col min="11267" max="11267" width="0" style="230" hidden="1" customWidth="1"/>
    <col min="11268" max="11268" width="11.83203125" style="230" bestFit="1" customWidth="1"/>
    <col min="11269" max="11269" width="20.6640625" style="230" bestFit="1" customWidth="1"/>
    <col min="11270" max="11273" width="0" style="230" hidden="1" customWidth="1"/>
    <col min="11274" max="11274" width="11.6640625" style="230" bestFit="1" customWidth="1"/>
    <col min="11275" max="11520" width="9.33203125" style="230"/>
    <col min="11521" max="11521" width="0" style="230" hidden="1" customWidth="1"/>
    <col min="11522" max="11522" width="37.1640625" style="230" bestFit="1" customWidth="1"/>
    <col min="11523" max="11523" width="0" style="230" hidden="1" customWidth="1"/>
    <col min="11524" max="11524" width="11.83203125" style="230" bestFit="1" customWidth="1"/>
    <col min="11525" max="11525" width="20.6640625" style="230" bestFit="1" customWidth="1"/>
    <col min="11526" max="11529" width="0" style="230" hidden="1" customWidth="1"/>
    <col min="11530" max="11530" width="11.6640625" style="230" bestFit="1" customWidth="1"/>
    <col min="11531" max="11776" width="9.33203125" style="230"/>
    <col min="11777" max="11777" width="0" style="230" hidden="1" customWidth="1"/>
    <col min="11778" max="11778" width="37.1640625" style="230" bestFit="1" customWidth="1"/>
    <col min="11779" max="11779" width="0" style="230" hidden="1" customWidth="1"/>
    <col min="11780" max="11780" width="11.83203125" style="230" bestFit="1" customWidth="1"/>
    <col min="11781" max="11781" width="20.6640625" style="230" bestFit="1" customWidth="1"/>
    <col min="11782" max="11785" width="0" style="230" hidden="1" customWidth="1"/>
    <col min="11786" max="11786" width="11.6640625" style="230" bestFit="1" customWidth="1"/>
    <col min="11787" max="12032" width="9.33203125" style="230"/>
    <col min="12033" max="12033" width="0" style="230" hidden="1" customWidth="1"/>
    <col min="12034" max="12034" width="37.1640625" style="230" bestFit="1" customWidth="1"/>
    <col min="12035" max="12035" width="0" style="230" hidden="1" customWidth="1"/>
    <col min="12036" max="12036" width="11.83203125" style="230" bestFit="1" customWidth="1"/>
    <col min="12037" max="12037" width="20.6640625" style="230" bestFit="1" customWidth="1"/>
    <col min="12038" max="12041" width="0" style="230" hidden="1" customWidth="1"/>
    <col min="12042" max="12042" width="11.6640625" style="230" bestFit="1" customWidth="1"/>
    <col min="12043" max="12288" width="9.33203125" style="230"/>
    <col min="12289" max="12289" width="0" style="230" hidden="1" customWidth="1"/>
    <col min="12290" max="12290" width="37.1640625" style="230" bestFit="1" customWidth="1"/>
    <col min="12291" max="12291" width="0" style="230" hidden="1" customWidth="1"/>
    <col min="12292" max="12292" width="11.83203125" style="230" bestFit="1" customWidth="1"/>
    <col min="12293" max="12293" width="20.6640625" style="230" bestFit="1" customWidth="1"/>
    <col min="12294" max="12297" width="0" style="230" hidden="1" customWidth="1"/>
    <col min="12298" max="12298" width="11.6640625" style="230" bestFit="1" customWidth="1"/>
    <col min="12299" max="12544" width="9.33203125" style="230"/>
    <col min="12545" max="12545" width="0" style="230" hidden="1" customWidth="1"/>
    <col min="12546" max="12546" width="37.1640625" style="230" bestFit="1" customWidth="1"/>
    <col min="12547" max="12547" width="0" style="230" hidden="1" customWidth="1"/>
    <col min="12548" max="12548" width="11.83203125" style="230" bestFit="1" customWidth="1"/>
    <col min="12549" max="12549" width="20.6640625" style="230" bestFit="1" customWidth="1"/>
    <col min="12550" max="12553" width="0" style="230" hidden="1" customWidth="1"/>
    <col min="12554" max="12554" width="11.6640625" style="230" bestFit="1" customWidth="1"/>
    <col min="12555" max="12800" width="9.33203125" style="230"/>
    <col min="12801" max="12801" width="0" style="230" hidden="1" customWidth="1"/>
    <col min="12802" max="12802" width="37.1640625" style="230" bestFit="1" customWidth="1"/>
    <col min="12803" max="12803" width="0" style="230" hidden="1" customWidth="1"/>
    <col min="12804" max="12804" width="11.83203125" style="230" bestFit="1" customWidth="1"/>
    <col min="12805" max="12805" width="20.6640625" style="230" bestFit="1" customWidth="1"/>
    <col min="12806" max="12809" width="0" style="230" hidden="1" customWidth="1"/>
    <col min="12810" max="12810" width="11.6640625" style="230" bestFit="1" customWidth="1"/>
    <col min="12811" max="13056" width="9.33203125" style="230"/>
    <col min="13057" max="13057" width="0" style="230" hidden="1" customWidth="1"/>
    <col min="13058" max="13058" width="37.1640625" style="230" bestFit="1" customWidth="1"/>
    <col min="13059" max="13059" width="0" style="230" hidden="1" customWidth="1"/>
    <col min="13060" max="13060" width="11.83203125" style="230" bestFit="1" customWidth="1"/>
    <col min="13061" max="13061" width="20.6640625" style="230" bestFit="1" customWidth="1"/>
    <col min="13062" max="13065" width="0" style="230" hidden="1" customWidth="1"/>
    <col min="13066" max="13066" width="11.6640625" style="230" bestFit="1" customWidth="1"/>
    <col min="13067" max="13312" width="9.33203125" style="230"/>
    <col min="13313" max="13313" width="0" style="230" hidden="1" customWidth="1"/>
    <col min="13314" max="13314" width="37.1640625" style="230" bestFit="1" customWidth="1"/>
    <col min="13315" max="13315" width="0" style="230" hidden="1" customWidth="1"/>
    <col min="13316" max="13316" width="11.83203125" style="230" bestFit="1" customWidth="1"/>
    <col min="13317" max="13317" width="20.6640625" style="230" bestFit="1" customWidth="1"/>
    <col min="13318" max="13321" width="0" style="230" hidden="1" customWidth="1"/>
    <col min="13322" max="13322" width="11.6640625" style="230" bestFit="1" customWidth="1"/>
    <col min="13323" max="13568" width="9.33203125" style="230"/>
    <col min="13569" max="13569" width="0" style="230" hidden="1" customWidth="1"/>
    <col min="13570" max="13570" width="37.1640625" style="230" bestFit="1" customWidth="1"/>
    <col min="13571" max="13571" width="0" style="230" hidden="1" customWidth="1"/>
    <col min="13572" max="13572" width="11.83203125" style="230" bestFit="1" customWidth="1"/>
    <col min="13573" max="13573" width="20.6640625" style="230" bestFit="1" customWidth="1"/>
    <col min="13574" max="13577" width="0" style="230" hidden="1" customWidth="1"/>
    <col min="13578" max="13578" width="11.6640625" style="230" bestFit="1" customWidth="1"/>
    <col min="13579" max="13824" width="9.33203125" style="230"/>
    <col min="13825" max="13825" width="0" style="230" hidden="1" customWidth="1"/>
    <col min="13826" max="13826" width="37.1640625" style="230" bestFit="1" customWidth="1"/>
    <col min="13827" max="13827" width="0" style="230" hidden="1" customWidth="1"/>
    <col min="13828" max="13828" width="11.83203125" style="230" bestFit="1" customWidth="1"/>
    <col min="13829" max="13829" width="20.6640625" style="230" bestFit="1" customWidth="1"/>
    <col min="13830" max="13833" width="0" style="230" hidden="1" customWidth="1"/>
    <col min="13834" max="13834" width="11.6640625" style="230" bestFit="1" customWidth="1"/>
    <col min="13835" max="14080" width="9.33203125" style="230"/>
    <col min="14081" max="14081" width="0" style="230" hidden="1" customWidth="1"/>
    <col min="14082" max="14082" width="37.1640625" style="230" bestFit="1" customWidth="1"/>
    <col min="14083" max="14083" width="0" style="230" hidden="1" customWidth="1"/>
    <col min="14084" max="14084" width="11.83203125" style="230" bestFit="1" customWidth="1"/>
    <col min="14085" max="14085" width="20.6640625" style="230" bestFit="1" customWidth="1"/>
    <col min="14086" max="14089" width="0" style="230" hidden="1" customWidth="1"/>
    <col min="14090" max="14090" width="11.6640625" style="230" bestFit="1" customWidth="1"/>
    <col min="14091" max="14336" width="9.33203125" style="230"/>
    <col min="14337" max="14337" width="0" style="230" hidden="1" customWidth="1"/>
    <col min="14338" max="14338" width="37.1640625" style="230" bestFit="1" customWidth="1"/>
    <col min="14339" max="14339" width="0" style="230" hidden="1" customWidth="1"/>
    <col min="14340" max="14340" width="11.83203125" style="230" bestFit="1" customWidth="1"/>
    <col min="14341" max="14341" width="20.6640625" style="230" bestFit="1" customWidth="1"/>
    <col min="14342" max="14345" width="0" style="230" hidden="1" customWidth="1"/>
    <col min="14346" max="14346" width="11.6640625" style="230" bestFit="1" customWidth="1"/>
    <col min="14347" max="14592" width="9.33203125" style="230"/>
    <col min="14593" max="14593" width="0" style="230" hidden="1" customWidth="1"/>
    <col min="14594" max="14594" width="37.1640625" style="230" bestFit="1" customWidth="1"/>
    <col min="14595" max="14595" width="0" style="230" hidden="1" customWidth="1"/>
    <col min="14596" max="14596" width="11.83203125" style="230" bestFit="1" customWidth="1"/>
    <col min="14597" max="14597" width="20.6640625" style="230" bestFit="1" customWidth="1"/>
    <col min="14598" max="14601" width="0" style="230" hidden="1" customWidth="1"/>
    <col min="14602" max="14602" width="11.6640625" style="230" bestFit="1" customWidth="1"/>
    <col min="14603" max="14848" width="9.33203125" style="230"/>
    <col min="14849" max="14849" width="0" style="230" hidden="1" customWidth="1"/>
    <col min="14850" max="14850" width="37.1640625" style="230" bestFit="1" customWidth="1"/>
    <col min="14851" max="14851" width="0" style="230" hidden="1" customWidth="1"/>
    <col min="14852" max="14852" width="11.83203125" style="230" bestFit="1" customWidth="1"/>
    <col min="14853" max="14853" width="20.6640625" style="230" bestFit="1" customWidth="1"/>
    <col min="14854" max="14857" width="0" style="230" hidden="1" customWidth="1"/>
    <col min="14858" max="14858" width="11.6640625" style="230" bestFit="1" customWidth="1"/>
    <col min="14859" max="15104" width="9.33203125" style="230"/>
    <col min="15105" max="15105" width="0" style="230" hidden="1" customWidth="1"/>
    <col min="15106" max="15106" width="37.1640625" style="230" bestFit="1" customWidth="1"/>
    <col min="15107" max="15107" width="0" style="230" hidden="1" customWidth="1"/>
    <col min="15108" max="15108" width="11.83203125" style="230" bestFit="1" customWidth="1"/>
    <col min="15109" max="15109" width="20.6640625" style="230" bestFit="1" customWidth="1"/>
    <col min="15110" max="15113" width="0" style="230" hidden="1" customWidth="1"/>
    <col min="15114" max="15114" width="11.6640625" style="230" bestFit="1" customWidth="1"/>
    <col min="15115" max="15360" width="9.33203125" style="230"/>
    <col min="15361" max="15361" width="0" style="230" hidden="1" customWidth="1"/>
    <col min="15362" max="15362" width="37.1640625" style="230" bestFit="1" customWidth="1"/>
    <col min="15363" max="15363" width="0" style="230" hidden="1" customWidth="1"/>
    <col min="15364" max="15364" width="11.83203125" style="230" bestFit="1" customWidth="1"/>
    <col min="15365" max="15365" width="20.6640625" style="230" bestFit="1" customWidth="1"/>
    <col min="15366" max="15369" width="0" style="230" hidden="1" customWidth="1"/>
    <col min="15370" max="15370" width="11.6640625" style="230" bestFit="1" customWidth="1"/>
    <col min="15371" max="15616" width="9.33203125" style="230"/>
    <col min="15617" max="15617" width="0" style="230" hidden="1" customWidth="1"/>
    <col min="15618" max="15618" width="37.1640625" style="230" bestFit="1" customWidth="1"/>
    <col min="15619" max="15619" width="0" style="230" hidden="1" customWidth="1"/>
    <col min="15620" max="15620" width="11.83203125" style="230" bestFit="1" customWidth="1"/>
    <col min="15621" max="15621" width="20.6640625" style="230" bestFit="1" customWidth="1"/>
    <col min="15622" max="15625" width="0" style="230" hidden="1" customWidth="1"/>
    <col min="15626" max="15626" width="11.6640625" style="230" bestFit="1" customWidth="1"/>
    <col min="15627" max="15872" width="9.33203125" style="230"/>
    <col min="15873" max="15873" width="0" style="230" hidden="1" customWidth="1"/>
    <col min="15874" max="15874" width="37.1640625" style="230" bestFit="1" customWidth="1"/>
    <col min="15875" max="15875" width="0" style="230" hidden="1" customWidth="1"/>
    <col min="15876" max="15876" width="11.83203125" style="230" bestFit="1" customWidth="1"/>
    <col min="15877" max="15877" width="20.6640625" style="230" bestFit="1" customWidth="1"/>
    <col min="15878" max="15881" width="0" style="230" hidden="1" customWidth="1"/>
    <col min="15882" max="15882" width="11.6640625" style="230" bestFit="1" customWidth="1"/>
    <col min="15883" max="16128" width="9.33203125" style="230"/>
    <col min="16129" max="16129" width="0" style="230" hidden="1" customWidth="1"/>
    <col min="16130" max="16130" width="37.1640625" style="230" bestFit="1" customWidth="1"/>
    <col min="16131" max="16131" width="0" style="230" hidden="1" customWidth="1"/>
    <col min="16132" max="16132" width="11.83203125" style="230" bestFit="1" customWidth="1"/>
    <col min="16133" max="16133" width="20.6640625" style="230" bestFit="1" customWidth="1"/>
    <col min="16134" max="16137" width="0" style="230" hidden="1" customWidth="1"/>
    <col min="16138" max="16138" width="11.6640625" style="230" bestFit="1" customWidth="1"/>
    <col min="16139" max="16384" width="9.33203125" style="230"/>
  </cols>
  <sheetData>
    <row r="2" spans="1:9" ht="20.100000000000001" customHeight="1">
      <c r="B2" s="367" t="s">
        <v>1722</v>
      </c>
    </row>
    <row r="3" spans="1:9" ht="15" customHeight="1">
      <c r="B3" s="368"/>
    </row>
    <row r="4" spans="1:9" ht="20.100000000000001" customHeight="1">
      <c r="B4" s="369" t="s">
        <v>1723</v>
      </c>
    </row>
    <row r="6" spans="1:9" ht="18.75">
      <c r="B6" s="370" t="s">
        <v>1724</v>
      </c>
    </row>
    <row r="8" spans="1:9">
      <c r="A8" s="371" t="s">
        <v>1474</v>
      </c>
      <c r="B8" s="372" t="s">
        <v>1725</v>
      </c>
      <c r="C8" s="372" t="s">
        <v>1726</v>
      </c>
      <c r="D8" s="371" t="s">
        <v>1727</v>
      </c>
      <c r="E8" s="371" t="s">
        <v>1728</v>
      </c>
      <c r="F8" s="372" t="s">
        <v>1729</v>
      </c>
      <c r="G8" s="372" t="s">
        <v>1730</v>
      </c>
      <c r="H8" s="372" t="s">
        <v>1731</v>
      </c>
      <c r="I8" s="372" t="s">
        <v>1732</v>
      </c>
    </row>
    <row r="9" spans="1:9">
      <c r="A9" s="373">
        <v>101</v>
      </c>
      <c r="B9" s="374" t="s">
        <v>1733</v>
      </c>
      <c r="C9" s="374" t="s">
        <v>1733</v>
      </c>
      <c r="D9" s="373"/>
      <c r="E9" s="373"/>
      <c r="F9" s="374" t="s">
        <v>5</v>
      </c>
      <c r="G9" s="374" t="s">
        <v>5</v>
      </c>
      <c r="H9" s="374" t="s">
        <v>5</v>
      </c>
      <c r="I9" s="374" t="s">
        <v>1734</v>
      </c>
    </row>
    <row r="10" spans="1:9">
      <c r="A10" s="375">
        <v>1</v>
      </c>
      <c r="B10" s="376" t="s">
        <v>1735</v>
      </c>
      <c r="C10" s="376" t="s">
        <v>1735</v>
      </c>
      <c r="D10" s="375">
        <f>SUM(J35:J35)</f>
        <v>0</v>
      </c>
      <c r="E10" s="375"/>
      <c r="F10" s="376" t="s">
        <v>1736</v>
      </c>
      <c r="G10" s="376" t="s">
        <v>5</v>
      </c>
      <c r="H10" s="376" t="s">
        <v>79</v>
      </c>
      <c r="I10" s="376" t="s">
        <v>5</v>
      </c>
    </row>
    <row r="11" spans="1:9">
      <c r="A11" s="375">
        <v>2</v>
      </c>
      <c r="B11" s="376" t="s">
        <v>1737</v>
      </c>
      <c r="C11" s="376" t="s">
        <v>1738</v>
      </c>
      <c r="D11" s="375">
        <f>D10/100*3.6</f>
        <v>0</v>
      </c>
      <c r="E11" s="375">
        <f>D10/100*1</f>
        <v>0</v>
      </c>
      <c r="F11" s="376" t="s">
        <v>1739</v>
      </c>
      <c r="G11" s="376" t="s">
        <v>1740</v>
      </c>
      <c r="H11" s="376" t="s">
        <v>79</v>
      </c>
      <c r="I11" s="376" t="s">
        <v>5</v>
      </c>
    </row>
    <row r="12" spans="1:9">
      <c r="A12" s="375">
        <v>3</v>
      </c>
      <c r="B12" s="376" t="s">
        <v>1741</v>
      </c>
      <c r="C12" s="376" t="s">
        <v>1741</v>
      </c>
      <c r="D12" s="375"/>
      <c r="E12" s="375">
        <f>SUM(D36:D37)</f>
        <v>0</v>
      </c>
      <c r="F12" s="376" t="s">
        <v>5</v>
      </c>
      <c r="G12" s="376" t="s">
        <v>1742</v>
      </c>
      <c r="H12" s="376" t="s">
        <v>79</v>
      </c>
      <c r="I12" s="376" t="s">
        <v>5</v>
      </c>
    </row>
    <row r="13" spans="1:9">
      <c r="A13" s="375">
        <v>4</v>
      </c>
      <c r="B13" s="376" t="s">
        <v>1743</v>
      </c>
      <c r="C13" s="376" t="s">
        <v>1743</v>
      </c>
      <c r="D13" s="375"/>
      <c r="E13" s="375">
        <f>SUM(E36:E37)</f>
        <v>0</v>
      </c>
      <c r="F13" s="376" t="s">
        <v>5</v>
      </c>
      <c r="G13" s="376" t="s">
        <v>1744</v>
      </c>
      <c r="H13" s="376" t="s">
        <v>79</v>
      </c>
      <c r="I13" s="376" t="s">
        <v>5</v>
      </c>
    </row>
    <row r="14" spans="1:9">
      <c r="A14" s="377">
        <v>5</v>
      </c>
      <c r="B14" s="378" t="s">
        <v>1745</v>
      </c>
      <c r="C14" s="378" t="s">
        <v>1745</v>
      </c>
      <c r="D14" s="377">
        <f>SUM(D10:D13)</f>
        <v>0</v>
      </c>
      <c r="E14" s="377">
        <f>SUM(E11:E13)</f>
        <v>0</v>
      </c>
      <c r="F14" s="378" t="s">
        <v>1746</v>
      </c>
      <c r="G14" s="378" t="s">
        <v>1747</v>
      </c>
      <c r="H14" s="378" t="s">
        <v>79</v>
      </c>
      <c r="I14" s="378" t="s">
        <v>1748</v>
      </c>
    </row>
    <row r="15" spans="1:9">
      <c r="A15" s="375">
        <v>6</v>
      </c>
      <c r="B15" s="376" t="s">
        <v>1749</v>
      </c>
      <c r="C15" s="376" t="s">
        <v>1750</v>
      </c>
      <c r="D15" s="375"/>
      <c r="E15" s="375">
        <f>(E12+E13)/100*6</f>
        <v>0</v>
      </c>
      <c r="F15" s="376" t="s">
        <v>5</v>
      </c>
      <c r="G15" s="376" t="s">
        <v>1751</v>
      </c>
      <c r="H15" s="376" t="s">
        <v>79</v>
      </c>
      <c r="I15" s="376" t="s">
        <v>5</v>
      </c>
    </row>
    <row r="16" spans="1:9">
      <c r="A16" s="375">
        <v>8</v>
      </c>
      <c r="B16" s="376" t="s">
        <v>1752</v>
      </c>
      <c r="C16" s="376" t="s">
        <v>1752</v>
      </c>
      <c r="D16" s="375"/>
      <c r="E16" s="375">
        <f>SUM(E38)</f>
        <v>0</v>
      </c>
      <c r="F16" s="376" t="s">
        <v>5</v>
      </c>
      <c r="G16" s="376" t="s">
        <v>1753</v>
      </c>
      <c r="H16" s="376" t="s">
        <v>79</v>
      </c>
      <c r="I16" s="376" t="s">
        <v>5</v>
      </c>
    </row>
    <row r="17" spans="1:9">
      <c r="A17" s="375">
        <v>9</v>
      </c>
      <c r="B17" s="376" t="s">
        <v>1754</v>
      </c>
      <c r="C17" s="376" t="s">
        <v>1755</v>
      </c>
      <c r="D17" s="375"/>
      <c r="E17" s="375" t="s">
        <v>1756</v>
      </c>
      <c r="F17" s="376" t="s">
        <v>5</v>
      </c>
      <c r="G17" s="376" t="s">
        <v>1757</v>
      </c>
      <c r="H17" s="376" t="s">
        <v>79</v>
      </c>
      <c r="I17" s="376" t="s">
        <v>5</v>
      </c>
    </row>
    <row r="18" spans="1:9">
      <c r="A18" s="377">
        <v>10</v>
      </c>
      <c r="B18" s="378" t="s">
        <v>1758</v>
      </c>
      <c r="C18" s="378" t="s">
        <v>1758</v>
      </c>
      <c r="D18" s="377">
        <f>SUM(D14:D17)</f>
        <v>0</v>
      </c>
      <c r="E18" s="377">
        <f>SUM(E14:E17)</f>
        <v>0</v>
      </c>
      <c r="F18" s="378" t="s">
        <v>1759</v>
      </c>
      <c r="G18" s="378" t="s">
        <v>1760</v>
      </c>
      <c r="H18" s="378" t="s">
        <v>79</v>
      </c>
      <c r="I18" s="378" t="s">
        <v>1748</v>
      </c>
    </row>
    <row r="19" spans="1:9">
      <c r="A19" s="375">
        <v>11</v>
      </c>
      <c r="B19" s="376" t="s">
        <v>1761</v>
      </c>
      <c r="C19" s="376" t="s">
        <v>1762</v>
      </c>
      <c r="D19" s="375"/>
      <c r="E19" s="375">
        <v>0</v>
      </c>
      <c r="F19" s="376" t="s">
        <v>5</v>
      </c>
      <c r="G19" s="376" t="s">
        <v>1763</v>
      </c>
      <c r="H19" s="376" t="s">
        <v>79</v>
      </c>
      <c r="I19" s="376" t="s">
        <v>5</v>
      </c>
    </row>
    <row r="20" spans="1:9">
      <c r="A20" s="375">
        <v>12</v>
      </c>
      <c r="B20" s="376" t="s">
        <v>1764</v>
      </c>
      <c r="C20" s="376" t="s">
        <v>1765</v>
      </c>
      <c r="D20" s="375"/>
      <c r="E20" s="375">
        <v>0</v>
      </c>
      <c r="F20" s="376" t="s">
        <v>5</v>
      </c>
      <c r="G20" s="376" t="s">
        <v>1766</v>
      </c>
      <c r="H20" s="376" t="s">
        <v>79</v>
      </c>
      <c r="I20" s="376" t="s">
        <v>5</v>
      </c>
    </row>
    <row r="21" spans="1:9">
      <c r="A21" s="375">
        <v>13</v>
      </c>
      <c r="B21" s="376" t="s">
        <v>1767</v>
      </c>
      <c r="C21" s="376" t="s">
        <v>1768</v>
      </c>
      <c r="D21" s="375"/>
      <c r="E21" s="375">
        <v>0</v>
      </c>
      <c r="F21" s="376" t="s">
        <v>5</v>
      </c>
      <c r="G21" s="376" t="s">
        <v>1769</v>
      </c>
      <c r="H21" s="376" t="s">
        <v>79</v>
      </c>
      <c r="I21" s="376" t="s">
        <v>5</v>
      </c>
    </row>
    <row r="22" spans="1:9">
      <c r="A22" s="373">
        <v>14</v>
      </c>
      <c r="B22" s="374" t="s">
        <v>1770</v>
      </c>
      <c r="C22" s="374" t="s">
        <v>1770</v>
      </c>
      <c r="D22" s="373"/>
      <c r="E22" s="373">
        <f>D18+E18</f>
        <v>0</v>
      </c>
      <c r="F22" s="374" t="s">
        <v>5</v>
      </c>
      <c r="G22" s="374" t="s">
        <v>1771</v>
      </c>
      <c r="H22" s="374" t="s">
        <v>79</v>
      </c>
      <c r="I22" s="374" t="s">
        <v>1734</v>
      </c>
    </row>
    <row r="23" spans="1:9">
      <c r="A23" s="375">
        <v>0</v>
      </c>
      <c r="B23" s="376" t="s">
        <v>5</v>
      </c>
      <c r="C23" s="376" t="s">
        <v>5</v>
      </c>
      <c r="D23" s="375"/>
      <c r="E23" s="375"/>
      <c r="F23" s="376" t="s">
        <v>5</v>
      </c>
      <c r="G23" s="376" t="s">
        <v>5</v>
      </c>
      <c r="H23" s="376" t="s">
        <v>5</v>
      </c>
      <c r="I23" s="376" t="s">
        <v>5</v>
      </c>
    </row>
    <row r="24" spans="1:9">
      <c r="A24" s="373">
        <v>102</v>
      </c>
      <c r="B24" s="374" t="s">
        <v>1772</v>
      </c>
      <c r="C24" s="374" t="s">
        <v>1772</v>
      </c>
      <c r="D24" s="373"/>
      <c r="E24" s="373"/>
      <c r="F24" s="374" t="s">
        <v>5</v>
      </c>
      <c r="G24" s="374" t="s">
        <v>5</v>
      </c>
      <c r="H24" s="374" t="s">
        <v>5</v>
      </c>
      <c r="I24" s="374" t="s">
        <v>1734</v>
      </c>
    </row>
    <row r="25" spans="1:9">
      <c r="A25" s="375">
        <v>20</v>
      </c>
      <c r="B25" s="376" t="s">
        <v>1773</v>
      </c>
      <c r="C25" s="376" t="s">
        <v>1774</v>
      </c>
      <c r="D25" s="375"/>
      <c r="E25" s="375">
        <f>E18/100*3.25</f>
        <v>0</v>
      </c>
      <c r="F25" s="376" t="s">
        <v>5</v>
      </c>
      <c r="G25" s="376" t="s">
        <v>1775</v>
      </c>
      <c r="H25" s="376" t="s">
        <v>79</v>
      </c>
      <c r="I25" s="376" t="s">
        <v>5</v>
      </c>
    </row>
    <row r="26" spans="1:9">
      <c r="A26" s="375">
        <v>21</v>
      </c>
      <c r="B26" s="376" t="s">
        <v>1776</v>
      </c>
      <c r="C26" s="376" t="s">
        <v>1777</v>
      </c>
      <c r="D26" s="375"/>
      <c r="E26" s="375">
        <v>0</v>
      </c>
      <c r="F26" s="376" t="s">
        <v>5</v>
      </c>
      <c r="G26" s="376" t="s">
        <v>1778</v>
      </c>
      <c r="H26" s="376" t="s">
        <v>79</v>
      </c>
      <c r="I26" s="376" t="s">
        <v>5</v>
      </c>
    </row>
    <row r="27" spans="1:9">
      <c r="A27" s="373">
        <v>22</v>
      </c>
      <c r="B27" s="374" t="s">
        <v>1779</v>
      </c>
      <c r="C27" s="374" t="s">
        <v>1779</v>
      </c>
      <c r="D27" s="373"/>
      <c r="E27" s="373">
        <f>SUM(E25:E26)</f>
        <v>0</v>
      </c>
      <c r="F27" s="374" t="s">
        <v>5</v>
      </c>
      <c r="G27" s="374" t="s">
        <v>1780</v>
      </c>
      <c r="H27" s="374" t="s">
        <v>79</v>
      </c>
      <c r="I27" s="374" t="s">
        <v>1734</v>
      </c>
    </row>
    <row r="28" spans="1:9">
      <c r="A28" s="375">
        <v>30</v>
      </c>
      <c r="B28" s="376" t="s">
        <v>1781</v>
      </c>
      <c r="C28" s="376" t="s">
        <v>1781</v>
      </c>
      <c r="D28" s="375"/>
      <c r="E28" s="375">
        <v>0</v>
      </c>
      <c r="F28" s="376" t="s">
        <v>5</v>
      </c>
      <c r="G28" s="376" t="s">
        <v>1782</v>
      </c>
      <c r="H28" s="376" t="s">
        <v>79</v>
      </c>
      <c r="I28" s="376" t="s">
        <v>5</v>
      </c>
    </row>
    <row r="29" spans="1:9">
      <c r="A29" s="375">
        <v>0</v>
      </c>
      <c r="B29" s="376" t="s">
        <v>5</v>
      </c>
      <c r="C29" s="376" t="s">
        <v>5</v>
      </c>
      <c r="D29" s="375"/>
      <c r="E29" s="375"/>
      <c r="F29" s="376" t="s">
        <v>5</v>
      </c>
      <c r="G29" s="376" t="s">
        <v>5</v>
      </c>
      <c r="H29" s="376" t="s">
        <v>5</v>
      </c>
      <c r="I29" s="376" t="s">
        <v>5</v>
      </c>
    </row>
    <row r="30" spans="1:9" ht="14.25">
      <c r="A30" s="379">
        <v>50</v>
      </c>
      <c r="B30" s="380" t="s">
        <v>1783</v>
      </c>
      <c r="C30" s="380" t="s">
        <v>1784</v>
      </c>
      <c r="D30" s="379"/>
      <c r="E30" s="379">
        <f>E22+E27</f>
        <v>0</v>
      </c>
      <c r="F30" s="380" t="s">
        <v>5</v>
      </c>
      <c r="G30" s="380" t="s">
        <v>1785</v>
      </c>
      <c r="H30" s="380" t="s">
        <v>79</v>
      </c>
      <c r="I30" s="380" t="s">
        <v>1786</v>
      </c>
    </row>
    <row r="31" spans="1:9">
      <c r="A31" s="375">
        <v>40</v>
      </c>
      <c r="B31" s="376" t="s">
        <v>1787</v>
      </c>
      <c r="C31" s="376" t="s">
        <v>1788</v>
      </c>
      <c r="D31" s="375">
        <f>E30</f>
        <v>0</v>
      </c>
      <c r="E31" s="375">
        <f>D31/100*21</f>
        <v>0</v>
      </c>
      <c r="F31" s="376" t="s">
        <v>1789</v>
      </c>
      <c r="G31" s="376" t="s">
        <v>1790</v>
      </c>
      <c r="H31" s="376" t="s">
        <v>79</v>
      </c>
      <c r="I31" s="376" t="s">
        <v>5</v>
      </c>
    </row>
    <row r="32" spans="1:9">
      <c r="A32" s="375">
        <v>0</v>
      </c>
      <c r="B32" s="376" t="s">
        <v>5</v>
      </c>
      <c r="C32" s="376" t="s">
        <v>5</v>
      </c>
      <c r="D32" s="375"/>
      <c r="E32" s="375"/>
      <c r="F32" s="376" t="s">
        <v>5</v>
      </c>
      <c r="G32" s="376" t="s">
        <v>5</v>
      </c>
      <c r="H32" s="376" t="s">
        <v>5</v>
      </c>
      <c r="I32" s="376" t="s">
        <v>5</v>
      </c>
    </row>
    <row r="33" spans="1:10">
      <c r="A33" s="375">
        <v>61</v>
      </c>
      <c r="B33" s="376" t="s">
        <v>23</v>
      </c>
      <c r="C33" s="376" t="s">
        <v>1791</v>
      </c>
      <c r="D33" s="375"/>
      <c r="E33" s="375" t="s">
        <v>23</v>
      </c>
      <c r="F33" s="376" t="s">
        <v>5</v>
      </c>
      <c r="G33" s="376" t="s">
        <v>1792</v>
      </c>
      <c r="H33" s="376" t="s">
        <v>79</v>
      </c>
      <c r="I33" s="376" t="s">
        <v>83</v>
      </c>
    </row>
    <row r="34" spans="1:10">
      <c r="A34" s="373">
        <v>200</v>
      </c>
      <c r="B34" s="374" t="s">
        <v>1793</v>
      </c>
      <c r="C34" s="374" t="s">
        <v>1794</v>
      </c>
      <c r="D34" s="381" t="s">
        <v>37</v>
      </c>
      <c r="E34" s="381" t="s">
        <v>38</v>
      </c>
      <c r="F34" s="374" t="s">
        <v>1795</v>
      </c>
      <c r="G34" s="374" t="s">
        <v>1796</v>
      </c>
      <c r="H34" s="374" t="s">
        <v>79</v>
      </c>
      <c r="I34" s="374" t="s">
        <v>1734</v>
      </c>
    </row>
    <row r="35" spans="1:10">
      <c r="A35" s="375">
        <v>200</v>
      </c>
      <c r="B35" s="376" t="s">
        <v>1797</v>
      </c>
      <c r="C35" s="376" t="s">
        <v>1483</v>
      </c>
      <c r="D35" s="375">
        <f>'Rozpočet elektro'!K57</f>
        <v>0</v>
      </c>
      <c r="E35" s="375">
        <f>'Rozpočet elektro'!M57</f>
        <v>0</v>
      </c>
      <c r="F35" s="376" t="s">
        <v>1798</v>
      </c>
      <c r="G35" s="376" t="s">
        <v>1799</v>
      </c>
      <c r="H35" s="376" t="s">
        <v>79</v>
      </c>
      <c r="I35" s="376" t="s">
        <v>5</v>
      </c>
      <c r="J35" s="382">
        <f>SUM(D35:E35)</f>
        <v>0</v>
      </c>
    </row>
    <row r="36" spans="1:10">
      <c r="A36" s="375">
        <v>200</v>
      </c>
      <c r="B36" s="376" t="s">
        <v>1800</v>
      </c>
      <c r="C36" s="376" t="s">
        <v>1801</v>
      </c>
      <c r="D36" s="375">
        <f>'Rozpočet elektro'!K235</f>
        <v>0</v>
      </c>
      <c r="E36" s="375">
        <f>'Rozpočet elektro'!M235</f>
        <v>0</v>
      </c>
      <c r="F36" s="376" t="s">
        <v>1802</v>
      </c>
      <c r="G36" s="376" t="s">
        <v>1803</v>
      </c>
      <c r="H36" s="376" t="s">
        <v>79</v>
      </c>
      <c r="I36" s="376" t="s">
        <v>5</v>
      </c>
      <c r="J36" s="382">
        <f>SUM(D36:E36)</f>
        <v>0</v>
      </c>
    </row>
    <row r="37" spans="1:10">
      <c r="A37" s="375"/>
      <c r="B37" s="376" t="s">
        <v>1804</v>
      </c>
      <c r="C37" s="376" t="s">
        <v>1801</v>
      </c>
      <c r="D37" s="375">
        <f>'Rozpočet elektro'!K272</f>
        <v>0</v>
      </c>
      <c r="E37" s="375">
        <f>'Rozpočet elektro'!M272</f>
        <v>0</v>
      </c>
      <c r="F37" s="376" t="s">
        <v>1802</v>
      </c>
      <c r="G37" s="376" t="s">
        <v>1803</v>
      </c>
      <c r="H37" s="376" t="s">
        <v>79</v>
      </c>
      <c r="I37" s="376" t="s">
        <v>5</v>
      </c>
      <c r="J37" s="382">
        <f>SUM(D37:E37)</f>
        <v>0</v>
      </c>
    </row>
    <row r="38" spans="1:10">
      <c r="A38" s="375"/>
      <c r="B38" s="376" t="s">
        <v>1716</v>
      </c>
      <c r="C38" s="376" t="s">
        <v>1801</v>
      </c>
      <c r="D38" s="375">
        <f>'Rozpočet elektro'!K278</f>
        <v>0</v>
      </c>
      <c r="E38" s="375">
        <f>'Rozpočet elektro'!M278</f>
        <v>0</v>
      </c>
      <c r="F38" s="376" t="s">
        <v>1802</v>
      </c>
      <c r="G38" s="376" t="s">
        <v>1803</v>
      </c>
      <c r="H38" s="376" t="s">
        <v>79</v>
      </c>
      <c r="I38" s="376" t="s">
        <v>5</v>
      </c>
      <c r="J38" s="382">
        <f>SUM(D38:E38)</f>
        <v>0</v>
      </c>
    </row>
    <row r="39" spans="1:10">
      <c r="A39" s="375"/>
      <c r="B39" s="376"/>
      <c r="C39" s="376"/>
      <c r="D39" s="375"/>
      <c r="E39" s="375" t="s">
        <v>23</v>
      </c>
      <c r="F39" s="376"/>
      <c r="G39" s="376"/>
      <c r="H39" s="376"/>
      <c r="I39" s="376"/>
      <c r="J39" s="382"/>
    </row>
    <row r="40" spans="1:10">
      <c r="A40" s="375"/>
      <c r="B40" s="376"/>
      <c r="C40" s="376"/>
      <c r="D40" s="375"/>
      <c r="E40" s="375"/>
      <c r="F40" s="376"/>
      <c r="G40" s="376"/>
      <c r="H40" s="376"/>
      <c r="I40" s="376"/>
      <c r="J40" s="382"/>
    </row>
    <row r="41" spans="1:10">
      <c r="A41" s="375"/>
      <c r="B41" s="376"/>
      <c r="C41" s="376"/>
      <c r="D41" s="375"/>
      <c r="E41" s="375"/>
      <c r="F41" s="376"/>
      <c r="G41" s="376"/>
      <c r="H41" s="376"/>
      <c r="I41" s="376"/>
    </row>
    <row r="42" spans="1:10">
      <c r="A42" s="375">
        <v>0</v>
      </c>
      <c r="B42" s="376" t="s">
        <v>5</v>
      </c>
      <c r="C42" s="376" t="s">
        <v>5</v>
      </c>
      <c r="D42" s="375"/>
      <c r="E42" s="375"/>
      <c r="F42" s="376" t="s">
        <v>5</v>
      </c>
      <c r="G42" s="376" t="s">
        <v>5</v>
      </c>
      <c r="H42" s="376" t="s">
        <v>5</v>
      </c>
      <c r="I42" s="376" t="s">
        <v>5</v>
      </c>
    </row>
    <row r="43" spans="1:10">
      <c r="B43" s="383" t="s">
        <v>1720</v>
      </c>
    </row>
    <row r="44" spans="1:10">
      <c r="B44" s="383" t="s">
        <v>1805</v>
      </c>
    </row>
  </sheetData>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06"/>
  <sheetViews>
    <sheetView view="pageLayout" topLeftCell="F1" zoomScale="125" zoomScaleNormal="150" zoomScaleSheetLayoutView="100" zoomScalePageLayoutView="125" workbookViewId="0">
      <selection activeCell="J259" sqref="J259"/>
    </sheetView>
  </sheetViews>
  <sheetFormatPr defaultColWidth="10.5" defaultRowHeight="12.75"/>
  <cols>
    <col min="1" max="1" width="10.1640625" style="225" hidden="1" customWidth="1"/>
    <col min="2" max="2" width="6.5" style="225" hidden="1" customWidth="1"/>
    <col min="3" max="3" width="257.1640625" style="225" hidden="1" customWidth="1"/>
    <col min="4" max="4" width="13" style="225" hidden="1" customWidth="1"/>
    <col min="5" max="5" width="6.1640625" style="225" hidden="1" customWidth="1"/>
    <col min="6" max="6" width="6.6640625" style="363" customWidth="1"/>
    <col min="7" max="7" width="71.83203125" style="364" customWidth="1"/>
    <col min="8" max="8" width="4.33203125" style="365" customWidth="1"/>
    <col min="9" max="9" width="9" style="328" customWidth="1"/>
    <col min="10" max="10" width="10.5" style="230"/>
    <col min="11" max="11" width="12.33203125" style="230" bestFit="1" customWidth="1"/>
    <col min="12" max="12" width="10.5" style="230"/>
    <col min="13" max="13" width="10.83203125" style="230" bestFit="1" customWidth="1"/>
    <col min="14" max="14" width="13.1640625" style="230" customWidth="1"/>
    <col min="15" max="256" width="10.5" style="230"/>
    <col min="257" max="261" width="0" style="230" hidden="1" customWidth="1"/>
    <col min="262" max="262" width="6.6640625" style="230" customWidth="1"/>
    <col min="263" max="263" width="71.83203125" style="230" customWidth="1"/>
    <col min="264" max="264" width="4.33203125" style="230" customWidth="1"/>
    <col min="265" max="265" width="9" style="230" customWidth="1"/>
    <col min="266" max="266" width="10.5" style="230"/>
    <col min="267" max="267" width="12.33203125" style="230" bestFit="1" customWidth="1"/>
    <col min="268" max="268" width="10.5" style="230"/>
    <col min="269" max="269" width="10.83203125" style="230" bestFit="1" customWidth="1"/>
    <col min="270" max="270" width="13.1640625" style="230" customWidth="1"/>
    <col min="271" max="512" width="10.5" style="230"/>
    <col min="513" max="517" width="0" style="230" hidden="1" customWidth="1"/>
    <col min="518" max="518" width="6.6640625" style="230" customWidth="1"/>
    <col min="519" max="519" width="71.83203125" style="230" customWidth="1"/>
    <col min="520" max="520" width="4.33203125" style="230" customWidth="1"/>
    <col min="521" max="521" width="9" style="230" customWidth="1"/>
    <col min="522" max="522" width="10.5" style="230"/>
    <col min="523" max="523" width="12.33203125" style="230" bestFit="1" customWidth="1"/>
    <col min="524" max="524" width="10.5" style="230"/>
    <col min="525" max="525" width="10.83203125" style="230" bestFit="1" customWidth="1"/>
    <col min="526" max="526" width="13.1640625" style="230" customWidth="1"/>
    <col min="527" max="768" width="10.5" style="230"/>
    <col min="769" max="773" width="0" style="230" hidden="1" customWidth="1"/>
    <col min="774" max="774" width="6.6640625" style="230" customWidth="1"/>
    <col min="775" max="775" width="71.83203125" style="230" customWidth="1"/>
    <col min="776" max="776" width="4.33203125" style="230" customWidth="1"/>
    <col min="777" max="777" width="9" style="230" customWidth="1"/>
    <col min="778" max="778" width="10.5" style="230"/>
    <col min="779" max="779" width="12.33203125" style="230" bestFit="1" customWidth="1"/>
    <col min="780" max="780" width="10.5" style="230"/>
    <col min="781" max="781" width="10.83203125" style="230" bestFit="1" customWidth="1"/>
    <col min="782" max="782" width="13.1640625" style="230" customWidth="1"/>
    <col min="783" max="1024" width="10.5" style="230"/>
    <col min="1025" max="1029" width="0" style="230" hidden="1" customWidth="1"/>
    <col min="1030" max="1030" width="6.6640625" style="230" customWidth="1"/>
    <col min="1031" max="1031" width="71.83203125" style="230" customWidth="1"/>
    <col min="1032" max="1032" width="4.33203125" style="230" customWidth="1"/>
    <col min="1033" max="1033" width="9" style="230" customWidth="1"/>
    <col min="1034" max="1034" width="10.5" style="230"/>
    <col min="1035" max="1035" width="12.33203125" style="230" bestFit="1" customWidth="1"/>
    <col min="1036" max="1036" width="10.5" style="230"/>
    <col min="1037" max="1037" width="10.83203125" style="230" bestFit="1" customWidth="1"/>
    <col min="1038" max="1038" width="13.1640625" style="230" customWidth="1"/>
    <col min="1039" max="1280" width="10.5" style="230"/>
    <col min="1281" max="1285" width="0" style="230" hidden="1" customWidth="1"/>
    <col min="1286" max="1286" width="6.6640625" style="230" customWidth="1"/>
    <col min="1287" max="1287" width="71.83203125" style="230" customWidth="1"/>
    <col min="1288" max="1288" width="4.33203125" style="230" customWidth="1"/>
    <col min="1289" max="1289" width="9" style="230" customWidth="1"/>
    <col min="1290" max="1290" width="10.5" style="230"/>
    <col min="1291" max="1291" width="12.33203125" style="230" bestFit="1" customWidth="1"/>
    <col min="1292" max="1292" width="10.5" style="230"/>
    <col min="1293" max="1293" width="10.83203125" style="230" bestFit="1" customWidth="1"/>
    <col min="1294" max="1294" width="13.1640625" style="230" customWidth="1"/>
    <col min="1295" max="1536" width="10.5" style="230"/>
    <col min="1537" max="1541" width="0" style="230" hidden="1" customWidth="1"/>
    <col min="1542" max="1542" width="6.6640625" style="230" customWidth="1"/>
    <col min="1543" max="1543" width="71.83203125" style="230" customWidth="1"/>
    <col min="1544" max="1544" width="4.33203125" style="230" customWidth="1"/>
    <col min="1545" max="1545" width="9" style="230" customWidth="1"/>
    <col min="1546" max="1546" width="10.5" style="230"/>
    <col min="1547" max="1547" width="12.33203125" style="230" bestFit="1" customWidth="1"/>
    <col min="1548" max="1548" width="10.5" style="230"/>
    <col min="1549" max="1549" width="10.83203125" style="230" bestFit="1" customWidth="1"/>
    <col min="1550" max="1550" width="13.1640625" style="230" customWidth="1"/>
    <col min="1551" max="1792" width="10.5" style="230"/>
    <col min="1793" max="1797" width="0" style="230" hidden="1" customWidth="1"/>
    <col min="1798" max="1798" width="6.6640625" style="230" customWidth="1"/>
    <col min="1799" max="1799" width="71.83203125" style="230" customWidth="1"/>
    <col min="1800" max="1800" width="4.33203125" style="230" customWidth="1"/>
    <col min="1801" max="1801" width="9" style="230" customWidth="1"/>
    <col min="1802" max="1802" width="10.5" style="230"/>
    <col min="1803" max="1803" width="12.33203125" style="230" bestFit="1" customWidth="1"/>
    <col min="1804" max="1804" width="10.5" style="230"/>
    <col min="1805" max="1805" width="10.83203125" style="230" bestFit="1" customWidth="1"/>
    <col min="1806" max="1806" width="13.1640625" style="230" customWidth="1"/>
    <col min="1807" max="2048" width="10.5" style="230"/>
    <col min="2049" max="2053" width="0" style="230" hidden="1" customWidth="1"/>
    <col min="2054" max="2054" width="6.6640625" style="230" customWidth="1"/>
    <col min="2055" max="2055" width="71.83203125" style="230" customWidth="1"/>
    <col min="2056" max="2056" width="4.33203125" style="230" customWidth="1"/>
    <col min="2057" max="2057" width="9" style="230" customWidth="1"/>
    <col min="2058" max="2058" width="10.5" style="230"/>
    <col min="2059" max="2059" width="12.33203125" style="230" bestFit="1" customWidth="1"/>
    <col min="2060" max="2060" width="10.5" style="230"/>
    <col min="2061" max="2061" width="10.83203125" style="230" bestFit="1" customWidth="1"/>
    <col min="2062" max="2062" width="13.1640625" style="230" customWidth="1"/>
    <col min="2063" max="2304" width="10.5" style="230"/>
    <col min="2305" max="2309" width="0" style="230" hidden="1" customWidth="1"/>
    <col min="2310" max="2310" width="6.6640625" style="230" customWidth="1"/>
    <col min="2311" max="2311" width="71.83203125" style="230" customWidth="1"/>
    <col min="2312" max="2312" width="4.33203125" style="230" customWidth="1"/>
    <col min="2313" max="2313" width="9" style="230" customWidth="1"/>
    <col min="2314" max="2314" width="10.5" style="230"/>
    <col min="2315" max="2315" width="12.33203125" style="230" bestFit="1" customWidth="1"/>
    <col min="2316" max="2316" width="10.5" style="230"/>
    <col min="2317" max="2317" width="10.83203125" style="230" bestFit="1" customWidth="1"/>
    <col min="2318" max="2318" width="13.1640625" style="230" customWidth="1"/>
    <col min="2319" max="2560" width="10.5" style="230"/>
    <col min="2561" max="2565" width="0" style="230" hidden="1" customWidth="1"/>
    <col min="2566" max="2566" width="6.6640625" style="230" customWidth="1"/>
    <col min="2567" max="2567" width="71.83203125" style="230" customWidth="1"/>
    <col min="2568" max="2568" width="4.33203125" style="230" customWidth="1"/>
    <col min="2569" max="2569" width="9" style="230" customWidth="1"/>
    <col min="2570" max="2570" width="10.5" style="230"/>
    <col min="2571" max="2571" width="12.33203125" style="230" bestFit="1" customWidth="1"/>
    <col min="2572" max="2572" width="10.5" style="230"/>
    <col min="2573" max="2573" width="10.83203125" style="230" bestFit="1" customWidth="1"/>
    <col min="2574" max="2574" width="13.1640625" style="230" customWidth="1"/>
    <col min="2575" max="2816" width="10.5" style="230"/>
    <col min="2817" max="2821" width="0" style="230" hidden="1" customWidth="1"/>
    <col min="2822" max="2822" width="6.6640625" style="230" customWidth="1"/>
    <col min="2823" max="2823" width="71.83203125" style="230" customWidth="1"/>
    <col min="2824" max="2824" width="4.33203125" style="230" customWidth="1"/>
    <col min="2825" max="2825" width="9" style="230" customWidth="1"/>
    <col min="2826" max="2826" width="10.5" style="230"/>
    <col min="2827" max="2827" width="12.33203125" style="230" bestFit="1" customWidth="1"/>
    <col min="2828" max="2828" width="10.5" style="230"/>
    <col min="2829" max="2829" width="10.83203125" style="230" bestFit="1" customWidth="1"/>
    <col min="2830" max="2830" width="13.1640625" style="230" customWidth="1"/>
    <col min="2831" max="3072" width="10.5" style="230"/>
    <col min="3073" max="3077" width="0" style="230" hidden="1" customWidth="1"/>
    <col min="3078" max="3078" width="6.6640625" style="230" customWidth="1"/>
    <col min="3079" max="3079" width="71.83203125" style="230" customWidth="1"/>
    <col min="3080" max="3080" width="4.33203125" style="230" customWidth="1"/>
    <col min="3081" max="3081" width="9" style="230" customWidth="1"/>
    <col min="3082" max="3082" width="10.5" style="230"/>
    <col min="3083" max="3083" width="12.33203125" style="230" bestFit="1" customWidth="1"/>
    <col min="3084" max="3084" width="10.5" style="230"/>
    <col min="3085" max="3085" width="10.83203125" style="230" bestFit="1" customWidth="1"/>
    <col min="3086" max="3086" width="13.1640625" style="230" customWidth="1"/>
    <col min="3087" max="3328" width="10.5" style="230"/>
    <col min="3329" max="3333" width="0" style="230" hidden="1" customWidth="1"/>
    <col min="3334" max="3334" width="6.6640625" style="230" customWidth="1"/>
    <col min="3335" max="3335" width="71.83203125" style="230" customWidth="1"/>
    <col min="3336" max="3336" width="4.33203125" style="230" customWidth="1"/>
    <col min="3337" max="3337" width="9" style="230" customWidth="1"/>
    <col min="3338" max="3338" width="10.5" style="230"/>
    <col min="3339" max="3339" width="12.33203125" style="230" bestFit="1" customWidth="1"/>
    <col min="3340" max="3340" width="10.5" style="230"/>
    <col min="3341" max="3341" width="10.83203125" style="230" bestFit="1" customWidth="1"/>
    <col min="3342" max="3342" width="13.1640625" style="230" customWidth="1"/>
    <col min="3343" max="3584" width="10.5" style="230"/>
    <col min="3585" max="3589" width="0" style="230" hidden="1" customWidth="1"/>
    <col min="3590" max="3590" width="6.6640625" style="230" customWidth="1"/>
    <col min="3591" max="3591" width="71.83203125" style="230" customWidth="1"/>
    <col min="3592" max="3592" width="4.33203125" style="230" customWidth="1"/>
    <col min="3593" max="3593" width="9" style="230" customWidth="1"/>
    <col min="3594" max="3594" width="10.5" style="230"/>
    <col min="3595" max="3595" width="12.33203125" style="230" bestFit="1" customWidth="1"/>
    <col min="3596" max="3596" width="10.5" style="230"/>
    <col min="3597" max="3597" width="10.83203125" style="230" bestFit="1" customWidth="1"/>
    <col min="3598" max="3598" width="13.1640625" style="230" customWidth="1"/>
    <col min="3599" max="3840" width="10.5" style="230"/>
    <col min="3841" max="3845" width="0" style="230" hidden="1" customWidth="1"/>
    <col min="3846" max="3846" width="6.6640625" style="230" customWidth="1"/>
    <col min="3847" max="3847" width="71.83203125" style="230" customWidth="1"/>
    <col min="3848" max="3848" width="4.33203125" style="230" customWidth="1"/>
    <col min="3849" max="3849" width="9" style="230" customWidth="1"/>
    <col min="3850" max="3850" width="10.5" style="230"/>
    <col min="3851" max="3851" width="12.33203125" style="230" bestFit="1" customWidth="1"/>
    <col min="3852" max="3852" width="10.5" style="230"/>
    <col min="3853" max="3853" width="10.83203125" style="230" bestFit="1" customWidth="1"/>
    <col min="3854" max="3854" width="13.1640625" style="230" customWidth="1"/>
    <col min="3855" max="4096" width="10.5" style="230"/>
    <col min="4097" max="4101" width="0" style="230" hidden="1" customWidth="1"/>
    <col min="4102" max="4102" width="6.6640625" style="230" customWidth="1"/>
    <col min="4103" max="4103" width="71.83203125" style="230" customWidth="1"/>
    <col min="4104" max="4104" width="4.33203125" style="230" customWidth="1"/>
    <col min="4105" max="4105" width="9" style="230" customWidth="1"/>
    <col min="4106" max="4106" width="10.5" style="230"/>
    <col min="4107" max="4107" width="12.33203125" style="230" bestFit="1" customWidth="1"/>
    <col min="4108" max="4108" width="10.5" style="230"/>
    <col min="4109" max="4109" width="10.83203125" style="230" bestFit="1" customWidth="1"/>
    <col min="4110" max="4110" width="13.1640625" style="230" customWidth="1"/>
    <col min="4111" max="4352" width="10.5" style="230"/>
    <col min="4353" max="4357" width="0" style="230" hidden="1" customWidth="1"/>
    <col min="4358" max="4358" width="6.6640625" style="230" customWidth="1"/>
    <col min="4359" max="4359" width="71.83203125" style="230" customWidth="1"/>
    <col min="4360" max="4360" width="4.33203125" style="230" customWidth="1"/>
    <col min="4361" max="4361" width="9" style="230" customWidth="1"/>
    <col min="4362" max="4362" width="10.5" style="230"/>
    <col min="4363" max="4363" width="12.33203125" style="230" bestFit="1" customWidth="1"/>
    <col min="4364" max="4364" width="10.5" style="230"/>
    <col min="4365" max="4365" width="10.83203125" style="230" bestFit="1" customWidth="1"/>
    <col min="4366" max="4366" width="13.1640625" style="230" customWidth="1"/>
    <col min="4367" max="4608" width="10.5" style="230"/>
    <col min="4609" max="4613" width="0" style="230" hidden="1" customWidth="1"/>
    <col min="4614" max="4614" width="6.6640625" style="230" customWidth="1"/>
    <col min="4615" max="4615" width="71.83203125" style="230" customWidth="1"/>
    <col min="4616" max="4616" width="4.33203125" style="230" customWidth="1"/>
    <col min="4617" max="4617" width="9" style="230" customWidth="1"/>
    <col min="4618" max="4618" width="10.5" style="230"/>
    <col min="4619" max="4619" width="12.33203125" style="230" bestFit="1" customWidth="1"/>
    <col min="4620" max="4620" width="10.5" style="230"/>
    <col min="4621" max="4621" width="10.83203125" style="230" bestFit="1" customWidth="1"/>
    <col min="4622" max="4622" width="13.1640625" style="230" customWidth="1"/>
    <col min="4623" max="4864" width="10.5" style="230"/>
    <col min="4865" max="4869" width="0" style="230" hidden="1" customWidth="1"/>
    <col min="4870" max="4870" width="6.6640625" style="230" customWidth="1"/>
    <col min="4871" max="4871" width="71.83203125" style="230" customWidth="1"/>
    <col min="4872" max="4872" width="4.33203125" style="230" customWidth="1"/>
    <col min="4873" max="4873" width="9" style="230" customWidth="1"/>
    <col min="4874" max="4874" width="10.5" style="230"/>
    <col min="4875" max="4875" width="12.33203125" style="230" bestFit="1" customWidth="1"/>
    <col min="4876" max="4876" width="10.5" style="230"/>
    <col min="4877" max="4877" width="10.83203125" style="230" bestFit="1" customWidth="1"/>
    <col min="4878" max="4878" width="13.1640625" style="230" customWidth="1"/>
    <col min="4879" max="5120" width="10.5" style="230"/>
    <col min="5121" max="5125" width="0" style="230" hidden="1" customWidth="1"/>
    <col min="5126" max="5126" width="6.6640625" style="230" customWidth="1"/>
    <col min="5127" max="5127" width="71.83203125" style="230" customWidth="1"/>
    <col min="5128" max="5128" width="4.33203125" style="230" customWidth="1"/>
    <col min="5129" max="5129" width="9" style="230" customWidth="1"/>
    <col min="5130" max="5130" width="10.5" style="230"/>
    <col min="5131" max="5131" width="12.33203125" style="230" bestFit="1" customWidth="1"/>
    <col min="5132" max="5132" width="10.5" style="230"/>
    <col min="5133" max="5133" width="10.83203125" style="230" bestFit="1" customWidth="1"/>
    <col min="5134" max="5134" width="13.1640625" style="230" customWidth="1"/>
    <col min="5135" max="5376" width="10.5" style="230"/>
    <col min="5377" max="5381" width="0" style="230" hidden="1" customWidth="1"/>
    <col min="5382" max="5382" width="6.6640625" style="230" customWidth="1"/>
    <col min="5383" max="5383" width="71.83203125" style="230" customWidth="1"/>
    <col min="5384" max="5384" width="4.33203125" style="230" customWidth="1"/>
    <col min="5385" max="5385" width="9" style="230" customWidth="1"/>
    <col min="5386" max="5386" width="10.5" style="230"/>
    <col min="5387" max="5387" width="12.33203125" style="230" bestFit="1" customWidth="1"/>
    <col min="5388" max="5388" width="10.5" style="230"/>
    <col min="5389" max="5389" width="10.83203125" style="230" bestFit="1" customWidth="1"/>
    <col min="5390" max="5390" width="13.1640625" style="230" customWidth="1"/>
    <col min="5391" max="5632" width="10.5" style="230"/>
    <col min="5633" max="5637" width="0" style="230" hidden="1" customWidth="1"/>
    <col min="5638" max="5638" width="6.6640625" style="230" customWidth="1"/>
    <col min="5639" max="5639" width="71.83203125" style="230" customWidth="1"/>
    <col min="5640" max="5640" width="4.33203125" style="230" customWidth="1"/>
    <col min="5641" max="5641" width="9" style="230" customWidth="1"/>
    <col min="5642" max="5642" width="10.5" style="230"/>
    <col min="5643" max="5643" width="12.33203125" style="230" bestFit="1" customWidth="1"/>
    <col min="5644" max="5644" width="10.5" style="230"/>
    <col min="5645" max="5645" width="10.83203125" style="230" bestFit="1" customWidth="1"/>
    <col min="5646" max="5646" width="13.1640625" style="230" customWidth="1"/>
    <col min="5647" max="5888" width="10.5" style="230"/>
    <col min="5889" max="5893" width="0" style="230" hidden="1" customWidth="1"/>
    <col min="5894" max="5894" width="6.6640625" style="230" customWidth="1"/>
    <col min="5895" max="5895" width="71.83203125" style="230" customWidth="1"/>
    <col min="5896" max="5896" width="4.33203125" style="230" customWidth="1"/>
    <col min="5897" max="5897" width="9" style="230" customWidth="1"/>
    <col min="5898" max="5898" width="10.5" style="230"/>
    <col min="5899" max="5899" width="12.33203125" style="230" bestFit="1" customWidth="1"/>
    <col min="5900" max="5900" width="10.5" style="230"/>
    <col min="5901" max="5901" width="10.83203125" style="230" bestFit="1" customWidth="1"/>
    <col min="5902" max="5902" width="13.1640625" style="230" customWidth="1"/>
    <col min="5903" max="6144" width="10.5" style="230"/>
    <col min="6145" max="6149" width="0" style="230" hidden="1" customWidth="1"/>
    <col min="6150" max="6150" width="6.6640625" style="230" customWidth="1"/>
    <col min="6151" max="6151" width="71.83203125" style="230" customWidth="1"/>
    <col min="6152" max="6152" width="4.33203125" style="230" customWidth="1"/>
    <col min="6153" max="6153" width="9" style="230" customWidth="1"/>
    <col min="6154" max="6154" width="10.5" style="230"/>
    <col min="6155" max="6155" width="12.33203125" style="230" bestFit="1" customWidth="1"/>
    <col min="6156" max="6156" width="10.5" style="230"/>
    <col min="6157" max="6157" width="10.83203125" style="230" bestFit="1" customWidth="1"/>
    <col min="6158" max="6158" width="13.1640625" style="230" customWidth="1"/>
    <col min="6159" max="6400" width="10.5" style="230"/>
    <col min="6401" max="6405" width="0" style="230" hidden="1" customWidth="1"/>
    <col min="6406" max="6406" width="6.6640625" style="230" customWidth="1"/>
    <col min="6407" max="6407" width="71.83203125" style="230" customWidth="1"/>
    <col min="6408" max="6408" width="4.33203125" style="230" customWidth="1"/>
    <col min="6409" max="6409" width="9" style="230" customWidth="1"/>
    <col min="6410" max="6410" width="10.5" style="230"/>
    <col min="6411" max="6411" width="12.33203125" style="230" bestFit="1" customWidth="1"/>
    <col min="6412" max="6412" width="10.5" style="230"/>
    <col min="6413" max="6413" width="10.83203125" style="230" bestFit="1" customWidth="1"/>
    <col min="6414" max="6414" width="13.1640625" style="230" customWidth="1"/>
    <col min="6415" max="6656" width="10.5" style="230"/>
    <col min="6657" max="6661" width="0" style="230" hidden="1" customWidth="1"/>
    <col min="6662" max="6662" width="6.6640625" style="230" customWidth="1"/>
    <col min="6663" max="6663" width="71.83203125" style="230" customWidth="1"/>
    <col min="6664" max="6664" width="4.33203125" style="230" customWidth="1"/>
    <col min="6665" max="6665" width="9" style="230" customWidth="1"/>
    <col min="6666" max="6666" width="10.5" style="230"/>
    <col min="6667" max="6667" width="12.33203125" style="230" bestFit="1" customWidth="1"/>
    <col min="6668" max="6668" width="10.5" style="230"/>
    <col min="6669" max="6669" width="10.83203125" style="230" bestFit="1" customWidth="1"/>
    <col min="6670" max="6670" width="13.1640625" style="230" customWidth="1"/>
    <col min="6671" max="6912" width="10.5" style="230"/>
    <col min="6913" max="6917" width="0" style="230" hidden="1" customWidth="1"/>
    <col min="6918" max="6918" width="6.6640625" style="230" customWidth="1"/>
    <col min="6919" max="6919" width="71.83203125" style="230" customWidth="1"/>
    <col min="6920" max="6920" width="4.33203125" style="230" customWidth="1"/>
    <col min="6921" max="6921" width="9" style="230" customWidth="1"/>
    <col min="6922" max="6922" width="10.5" style="230"/>
    <col min="6923" max="6923" width="12.33203125" style="230" bestFit="1" customWidth="1"/>
    <col min="6924" max="6924" width="10.5" style="230"/>
    <col min="6925" max="6925" width="10.83203125" style="230" bestFit="1" customWidth="1"/>
    <col min="6926" max="6926" width="13.1640625" style="230" customWidth="1"/>
    <col min="6927" max="7168" width="10.5" style="230"/>
    <col min="7169" max="7173" width="0" style="230" hidden="1" customWidth="1"/>
    <col min="7174" max="7174" width="6.6640625" style="230" customWidth="1"/>
    <col min="7175" max="7175" width="71.83203125" style="230" customWidth="1"/>
    <col min="7176" max="7176" width="4.33203125" style="230" customWidth="1"/>
    <col min="7177" max="7177" width="9" style="230" customWidth="1"/>
    <col min="7178" max="7178" width="10.5" style="230"/>
    <col min="7179" max="7179" width="12.33203125" style="230" bestFit="1" customWidth="1"/>
    <col min="7180" max="7180" width="10.5" style="230"/>
    <col min="7181" max="7181" width="10.83203125" style="230" bestFit="1" customWidth="1"/>
    <col min="7182" max="7182" width="13.1640625" style="230" customWidth="1"/>
    <col min="7183" max="7424" width="10.5" style="230"/>
    <col min="7425" max="7429" width="0" style="230" hidden="1" customWidth="1"/>
    <col min="7430" max="7430" width="6.6640625" style="230" customWidth="1"/>
    <col min="7431" max="7431" width="71.83203125" style="230" customWidth="1"/>
    <col min="7432" max="7432" width="4.33203125" style="230" customWidth="1"/>
    <col min="7433" max="7433" width="9" style="230" customWidth="1"/>
    <col min="7434" max="7434" width="10.5" style="230"/>
    <col min="7435" max="7435" width="12.33203125" style="230" bestFit="1" customWidth="1"/>
    <col min="7436" max="7436" width="10.5" style="230"/>
    <col min="7437" max="7437" width="10.83203125" style="230" bestFit="1" customWidth="1"/>
    <col min="7438" max="7438" width="13.1640625" style="230" customWidth="1"/>
    <col min="7439" max="7680" width="10.5" style="230"/>
    <col min="7681" max="7685" width="0" style="230" hidden="1" customWidth="1"/>
    <col min="7686" max="7686" width="6.6640625" style="230" customWidth="1"/>
    <col min="7687" max="7687" width="71.83203125" style="230" customWidth="1"/>
    <col min="7688" max="7688" width="4.33203125" style="230" customWidth="1"/>
    <col min="7689" max="7689" width="9" style="230" customWidth="1"/>
    <col min="7690" max="7690" width="10.5" style="230"/>
    <col min="7691" max="7691" width="12.33203125" style="230" bestFit="1" customWidth="1"/>
    <col min="7692" max="7692" width="10.5" style="230"/>
    <col min="7693" max="7693" width="10.83203125" style="230" bestFit="1" customWidth="1"/>
    <col min="7694" max="7694" width="13.1640625" style="230" customWidth="1"/>
    <col min="7695" max="7936" width="10.5" style="230"/>
    <col min="7937" max="7941" width="0" style="230" hidden="1" customWidth="1"/>
    <col min="7942" max="7942" width="6.6640625" style="230" customWidth="1"/>
    <col min="7943" max="7943" width="71.83203125" style="230" customWidth="1"/>
    <col min="7944" max="7944" width="4.33203125" style="230" customWidth="1"/>
    <col min="7945" max="7945" width="9" style="230" customWidth="1"/>
    <col min="7946" max="7946" width="10.5" style="230"/>
    <col min="7947" max="7947" width="12.33203125" style="230" bestFit="1" customWidth="1"/>
    <col min="7948" max="7948" width="10.5" style="230"/>
    <col min="7949" max="7949" width="10.83203125" style="230" bestFit="1" customWidth="1"/>
    <col min="7950" max="7950" width="13.1640625" style="230" customWidth="1"/>
    <col min="7951" max="8192" width="10.5" style="230"/>
    <col min="8193" max="8197" width="0" style="230" hidden="1" customWidth="1"/>
    <col min="8198" max="8198" width="6.6640625" style="230" customWidth="1"/>
    <col min="8199" max="8199" width="71.83203125" style="230" customWidth="1"/>
    <col min="8200" max="8200" width="4.33203125" style="230" customWidth="1"/>
    <col min="8201" max="8201" width="9" style="230" customWidth="1"/>
    <col min="8202" max="8202" width="10.5" style="230"/>
    <col min="8203" max="8203" width="12.33203125" style="230" bestFit="1" customWidth="1"/>
    <col min="8204" max="8204" width="10.5" style="230"/>
    <col min="8205" max="8205" width="10.83203125" style="230" bestFit="1" customWidth="1"/>
    <col min="8206" max="8206" width="13.1640625" style="230" customWidth="1"/>
    <col min="8207" max="8448" width="10.5" style="230"/>
    <col min="8449" max="8453" width="0" style="230" hidden="1" customWidth="1"/>
    <col min="8454" max="8454" width="6.6640625" style="230" customWidth="1"/>
    <col min="8455" max="8455" width="71.83203125" style="230" customWidth="1"/>
    <col min="8456" max="8456" width="4.33203125" style="230" customWidth="1"/>
    <col min="8457" max="8457" width="9" style="230" customWidth="1"/>
    <col min="8458" max="8458" width="10.5" style="230"/>
    <col min="8459" max="8459" width="12.33203125" style="230" bestFit="1" customWidth="1"/>
    <col min="8460" max="8460" width="10.5" style="230"/>
    <col min="8461" max="8461" width="10.83203125" style="230" bestFit="1" customWidth="1"/>
    <col min="8462" max="8462" width="13.1640625" style="230" customWidth="1"/>
    <col min="8463" max="8704" width="10.5" style="230"/>
    <col min="8705" max="8709" width="0" style="230" hidden="1" customWidth="1"/>
    <col min="8710" max="8710" width="6.6640625" style="230" customWidth="1"/>
    <col min="8711" max="8711" width="71.83203125" style="230" customWidth="1"/>
    <col min="8712" max="8712" width="4.33203125" style="230" customWidth="1"/>
    <col min="8713" max="8713" width="9" style="230" customWidth="1"/>
    <col min="8714" max="8714" width="10.5" style="230"/>
    <col min="8715" max="8715" width="12.33203125" style="230" bestFit="1" customWidth="1"/>
    <col min="8716" max="8716" width="10.5" style="230"/>
    <col min="8717" max="8717" width="10.83203125" style="230" bestFit="1" customWidth="1"/>
    <col min="8718" max="8718" width="13.1640625" style="230" customWidth="1"/>
    <col min="8719" max="8960" width="10.5" style="230"/>
    <col min="8961" max="8965" width="0" style="230" hidden="1" customWidth="1"/>
    <col min="8966" max="8966" width="6.6640625" style="230" customWidth="1"/>
    <col min="8967" max="8967" width="71.83203125" style="230" customWidth="1"/>
    <col min="8968" max="8968" width="4.33203125" style="230" customWidth="1"/>
    <col min="8969" max="8969" width="9" style="230" customWidth="1"/>
    <col min="8970" max="8970" width="10.5" style="230"/>
    <col min="8971" max="8971" width="12.33203125" style="230" bestFit="1" customWidth="1"/>
    <col min="8972" max="8972" width="10.5" style="230"/>
    <col min="8973" max="8973" width="10.83203125" style="230" bestFit="1" customWidth="1"/>
    <col min="8974" max="8974" width="13.1640625" style="230" customWidth="1"/>
    <col min="8975" max="9216" width="10.5" style="230"/>
    <col min="9217" max="9221" width="0" style="230" hidden="1" customWidth="1"/>
    <col min="9222" max="9222" width="6.6640625" style="230" customWidth="1"/>
    <col min="9223" max="9223" width="71.83203125" style="230" customWidth="1"/>
    <col min="9224" max="9224" width="4.33203125" style="230" customWidth="1"/>
    <col min="9225" max="9225" width="9" style="230" customWidth="1"/>
    <col min="9226" max="9226" width="10.5" style="230"/>
    <col min="9227" max="9227" width="12.33203125" style="230" bestFit="1" customWidth="1"/>
    <col min="9228" max="9228" width="10.5" style="230"/>
    <col min="9229" max="9229" width="10.83203125" style="230" bestFit="1" customWidth="1"/>
    <col min="9230" max="9230" width="13.1640625" style="230" customWidth="1"/>
    <col min="9231" max="9472" width="10.5" style="230"/>
    <col min="9473" max="9477" width="0" style="230" hidden="1" customWidth="1"/>
    <col min="9478" max="9478" width="6.6640625" style="230" customWidth="1"/>
    <col min="9479" max="9479" width="71.83203125" style="230" customWidth="1"/>
    <col min="9480" max="9480" width="4.33203125" style="230" customWidth="1"/>
    <col min="9481" max="9481" width="9" style="230" customWidth="1"/>
    <col min="9482" max="9482" width="10.5" style="230"/>
    <col min="9483" max="9483" width="12.33203125" style="230" bestFit="1" customWidth="1"/>
    <col min="9484" max="9484" width="10.5" style="230"/>
    <col min="9485" max="9485" width="10.83203125" style="230" bestFit="1" customWidth="1"/>
    <col min="9486" max="9486" width="13.1640625" style="230" customWidth="1"/>
    <col min="9487" max="9728" width="10.5" style="230"/>
    <col min="9729" max="9733" width="0" style="230" hidden="1" customWidth="1"/>
    <col min="9734" max="9734" width="6.6640625" style="230" customWidth="1"/>
    <col min="9735" max="9735" width="71.83203125" style="230" customWidth="1"/>
    <col min="9736" max="9736" width="4.33203125" style="230" customWidth="1"/>
    <col min="9737" max="9737" width="9" style="230" customWidth="1"/>
    <col min="9738" max="9738" width="10.5" style="230"/>
    <col min="9739" max="9739" width="12.33203125" style="230" bestFit="1" customWidth="1"/>
    <col min="9740" max="9740" width="10.5" style="230"/>
    <col min="9741" max="9741" width="10.83203125" style="230" bestFit="1" customWidth="1"/>
    <col min="9742" max="9742" width="13.1640625" style="230" customWidth="1"/>
    <col min="9743" max="9984" width="10.5" style="230"/>
    <col min="9985" max="9989" width="0" style="230" hidden="1" customWidth="1"/>
    <col min="9990" max="9990" width="6.6640625" style="230" customWidth="1"/>
    <col min="9991" max="9991" width="71.83203125" style="230" customWidth="1"/>
    <col min="9992" max="9992" width="4.33203125" style="230" customWidth="1"/>
    <col min="9993" max="9993" width="9" style="230" customWidth="1"/>
    <col min="9994" max="9994" width="10.5" style="230"/>
    <col min="9995" max="9995" width="12.33203125" style="230" bestFit="1" customWidth="1"/>
    <col min="9996" max="9996" width="10.5" style="230"/>
    <col min="9997" max="9997" width="10.83203125" style="230" bestFit="1" customWidth="1"/>
    <col min="9998" max="9998" width="13.1640625" style="230" customWidth="1"/>
    <col min="9999" max="10240" width="10.5" style="230"/>
    <col min="10241" max="10245" width="0" style="230" hidden="1" customWidth="1"/>
    <col min="10246" max="10246" width="6.6640625" style="230" customWidth="1"/>
    <col min="10247" max="10247" width="71.83203125" style="230" customWidth="1"/>
    <col min="10248" max="10248" width="4.33203125" style="230" customWidth="1"/>
    <col min="10249" max="10249" width="9" style="230" customWidth="1"/>
    <col min="10250" max="10250" width="10.5" style="230"/>
    <col min="10251" max="10251" width="12.33203125" style="230" bestFit="1" customWidth="1"/>
    <col min="10252" max="10252" width="10.5" style="230"/>
    <col min="10253" max="10253" width="10.83203125" style="230" bestFit="1" customWidth="1"/>
    <col min="10254" max="10254" width="13.1640625" style="230" customWidth="1"/>
    <col min="10255" max="10496" width="10.5" style="230"/>
    <col min="10497" max="10501" width="0" style="230" hidden="1" customWidth="1"/>
    <col min="10502" max="10502" width="6.6640625" style="230" customWidth="1"/>
    <col min="10503" max="10503" width="71.83203125" style="230" customWidth="1"/>
    <col min="10504" max="10504" width="4.33203125" style="230" customWidth="1"/>
    <col min="10505" max="10505" width="9" style="230" customWidth="1"/>
    <col min="10506" max="10506" width="10.5" style="230"/>
    <col min="10507" max="10507" width="12.33203125" style="230" bestFit="1" customWidth="1"/>
    <col min="10508" max="10508" width="10.5" style="230"/>
    <col min="10509" max="10509" width="10.83203125" style="230" bestFit="1" customWidth="1"/>
    <col min="10510" max="10510" width="13.1640625" style="230" customWidth="1"/>
    <col min="10511" max="10752" width="10.5" style="230"/>
    <col min="10753" max="10757" width="0" style="230" hidden="1" customWidth="1"/>
    <col min="10758" max="10758" width="6.6640625" style="230" customWidth="1"/>
    <col min="10759" max="10759" width="71.83203125" style="230" customWidth="1"/>
    <col min="10760" max="10760" width="4.33203125" style="230" customWidth="1"/>
    <col min="10761" max="10761" width="9" style="230" customWidth="1"/>
    <col min="10762" max="10762" width="10.5" style="230"/>
    <col min="10763" max="10763" width="12.33203125" style="230" bestFit="1" customWidth="1"/>
    <col min="10764" max="10764" width="10.5" style="230"/>
    <col min="10765" max="10765" width="10.83203125" style="230" bestFit="1" customWidth="1"/>
    <col min="10766" max="10766" width="13.1640625" style="230" customWidth="1"/>
    <col min="10767" max="11008" width="10.5" style="230"/>
    <col min="11009" max="11013" width="0" style="230" hidden="1" customWidth="1"/>
    <col min="11014" max="11014" width="6.6640625" style="230" customWidth="1"/>
    <col min="11015" max="11015" width="71.83203125" style="230" customWidth="1"/>
    <col min="11016" max="11016" width="4.33203125" style="230" customWidth="1"/>
    <col min="11017" max="11017" width="9" style="230" customWidth="1"/>
    <col min="11018" max="11018" width="10.5" style="230"/>
    <col min="11019" max="11019" width="12.33203125" style="230" bestFit="1" customWidth="1"/>
    <col min="11020" max="11020" width="10.5" style="230"/>
    <col min="11021" max="11021" width="10.83203125" style="230" bestFit="1" customWidth="1"/>
    <col min="11022" max="11022" width="13.1640625" style="230" customWidth="1"/>
    <col min="11023" max="11264" width="10.5" style="230"/>
    <col min="11265" max="11269" width="0" style="230" hidden="1" customWidth="1"/>
    <col min="11270" max="11270" width="6.6640625" style="230" customWidth="1"/>
    <col min="11271" max="11271" width="71.83203125" style="230" customWidth="1"/>
    <col min="11272" max="11272" width="4.33203125" style="230" customWidth="1"/>
    <col min="11273" max="11273" width="9" style="230" customWidth="1"/>
    <col min="11274" max="11274" width="10.5" style="230"/>
    <col min="11275" max="11275" width="12.33203125" style="230" bestFit="1" customWidth="1"/>
    <col min="11276" max="11276" width="10.5" style="230"/>
    <col min="11277" max="11277" width="10.83203125" style="230" bestFit="1" customWidth="1"/>
    <col min="11278" max="11278" width="13.1640625" style="230" customWidth="1"/>
    <col min="11279" max="11520" width="10.5" style="230"/>
    <col min="11521" max="11525" width="0" style="230" hidden="1" customWidth="1"/>
    <col min="11526" max="11526" width="6.6640625" style="230" customWidth="1"/>
    <col min="11527" max="11527" width="71.83203125" style="230" customWidth="1"/>
    <col min="11528" max="11528" width="4.33203125" style="230" customWidth="1"/>
    <col min="11529" max="11529" width="9" style="230" customWidth="1"/>
    <col min="11530" max="11530" width="10.5" style="230"/>
    <col min="11531" max="11531" width="12.33203125" style="230" bestFit="1" customWidth="1"/>
    <col min="11532" max="11532" width="10.5" style="230"/>
    <col min="11533" max="11533" width="10.83203125" style="230" bestFit="1" customWidth="1"/>
    <col min="11534" max="11534" width="13.1640625" style="230" customWidth="1"/>
    <col min="11535" max="11776" width="10.5" style="230"/>
    <col min="11777" max="11781" width="0" style="230" hidden="1" customWidth="1"/>
    <col min="11782" max="11782" width="6.6640625" style="230" customWidth="1"/>
    <col min="11783" max="11783" width="71.83203125" style="230" customWidth="1"/>
    <col min="11784" max="11784" width="4.33203125" style="230" customWidth="1"/>
    <col min="11785" max="11785" width="9" style="230" customWidth="1"/>
    <col min="11786" max="11786" width="10.5" style="230"/>
    <col min="11787" max="11787" width="12.33203125" style="230" bestFit="1" customWidth="1"/>
    <col min="11788" max="11788" width="10.5" style="230"/>
    <col min="11789" max="11789" width="10.83203125" style="230" bestFit="1" customWidth="1"/>
    <col min="11790" max="11790" width="13.1640625" style="230" customWidth="1"/>
    <col min="11791" max="12032" width="10.5" style="230"/>
    <col min="12033" max="12037" width="0" style="230" hidden="1" customWidth="1"/>
    <col min="12038" max="12038" width="6.6640625" style="230" customWidth="1"/>
    <col min="12039" max="12039" width="71.83203125" style="230" customWidth="1"/>
    <col min="12040" max="12040" width="4.33203125" style="230" customWidth="1"/>
    <col min="12041" max="12041" width="9" style="230" customWidth="1"/>
    <col min="12042" max="12042" width="10.5" style="230"/>
    <col min="12043" max="12043" width="12.33203125" style="230" bestFit="1" customWidth="1"/>
    <col min="12044" max="12044" width="10.5" style="230"/>
    <col min="12045" max="12045" width="10.83203125" style="230" bestFit="1" customWidth="1"/>
    <col min="12046" max="12046" width="13.1640625" style="230" customWidth="1"/>
    <col min="12047" max="12288" width="10.5" style="230"/>
    <col min="12289" max="12293" width="0" style="230" hidden="1" customWidth="1"/>
    <col min="12294" max="12294" width="6.6640625" style="230" customWidth="1"/>
    <col min="12295" max="12295" width="71.83203125" style="230" customWidth="1"/>
    <col min="12296" max="12296" width="4.33203125" style="230" customWidth="1"/>
    <col min="12297" max="12297" width="9" style="230" customWidth="1"/>
    <col min="12298" max="12298" width="10.5" style="230"/>
    <col min="12299" max="12299" width="12.33203125" style="230" bestFit="1" customWidth="1"/>
    <col min="12300" max="12300" width="10.5" style="230"/>
    <col min="12301" max="12301" width="10.83203125" style="230" bestFit="1" customWidth="1"/>
    <col min="12302" max="12302" width="13.1640625" style="230" customWidth="1"/>
    <col min="12303" max="12544" width="10.5" style="230"/>
    <col min="12545" max="12549" width="0" style="230" hidden="1" customWidth="1"/>
    <col min="12550" max="12550" width="6.6640625" style="230" customWidth="1"/>
    <col min="12551" max="12551" width="71.83203125" style="230" customWidth="1"/>
    <col min="12552" max="12552" width="4.33203125" style="230" customWidth="1"/>
    <col min="12553" max="12553" width="9" style="230" customWidth="1"/>
    <col min="12554" max="12554" width="10.5" style="230"/>
    <col min="12555" max="12555" width="12.33203125" style="230" bestFit="1" customWidth="1"/>
    <col min="12556" max="12556" width="10.5" style="230"/>
    <col min="12557" max="12557" width="10.83203125" style="230" bestFit="1" customWidth="1"/>
    <col min="12558" max="12558" width="13.1640625" style="230" customWidth="1"/>
    <col min="12559" max="12800" width="10.5" style="230"/>
    <col min="12801" max="12805" width="0" style="230" hidden="1" customWidth="1"/>
    <col min="12806" max="12806" width="6.6640625" style="230" customWidth="1"/>
    <col min="12807" max="12807" width="71.83203125" style="230" customWidth="1"/>
    <col min="12808" max="12808" width="4.33203125" style="230" customWidth="1"/>
    <col min="12809" max="12809" width="9" style="230" customWidth="1"/>
    <col min="12810" max="12810" width="10.5" style="230"/>
    <col min="12811" max="12811" width="12.33203125" style="230" bestFit="1" customWidth="1"/>
    <col min="12812" max="12812" width="10.5" style="230"/>
    <col min="12813" max="12813" width="10.83203125" style="230" bestFit="1" customWidth="1"/>
    <col min="12814" max="12814" width="13.1640625" style="230" customWidth="1"/>
    <col min="12815" max="13056" width="10.5" style="230"/>
    <col min="13057" max="13061" width="0" style="230" hidden="1" customWidth="1"/>
    <col min="13062" max="13062" width="6.6640625" style="230" customWidth="1"/>
    <col min="13063" max="13063" width="71.83203125" style="230" customWidth="1"/>
    <col min="13064" max="13064" width="4.33203125" style="230" customWidth="1"/>
    <col min="13065" max="13065" width="9" style="230" customWidth="1"/>
    <col min="13066" max="13066" width="10.5" style="230"/>
    <col min="13067" max="13067" width="12.33203125" style="230" bestFit="1" customWidth="1"/>
    <col min="13068" max="13068" width="10.5" style="230"/>
    <col min="13069" max="13069" width="10.83203125" style="230" bestFit="1" customWidth="1"/>
    <col min="13070" max="13070" width="13.1640625" style="230" customWidth="1"/>
    <col min="13071" max="13312" width="10.5" style="230"/>
    <col min="13313" max="13317" width="0" style="230" hidden="1" customWidth="1"/>
    <col min="13318" max="13318" width="6.6640625" style="230" customWidth="1"/>
    <col min="13319" max="13319" width="71.83203125" style="230" customWidth="1"/>
    <col min="13320" max="13320" width="4.33203125" style="230" customWidth="1"/>
    <col min="13321" max="13321" width="9" style="230" customWidth="1"/>
    <col min="13322" max="13322" width="10.5" style="230"/>
    <col min="13323" max="13323" width="12.33203125" style="230" bestFit="1" customWidth="1"/>
    <col min="13324" max="13324" width="10.5" style="230"/>
    <col min="13325" max="13325" width="10.83203125" style="230" bestFit="1" customWidth="1"/>
    <col min="13326" max="13326" width="13.1640625" style="230" customWidth="1"/>
    <col min="13327" max="13568" width="10.5" style="230"/>
    <col min="13569" max="13573" width="0" style="230" hidden="1" customWidth="1"/>
    <col min="13574" max="13574" width="6.6640625" style="230" customWidth="1"/>
    <col min="13575" max="13575" width="71.83203125" style="230" customWidth="1"/>
    <col min="13576" max="13576" width="4.33203125" style="230" customWidth="1"/>
    <col min="13577" max="13577" width="9" style="230" customWidth="1"/>
    <col min="13578" max="13578" width="10.5" style="230"/>
    <col min="13579" max="13579" width="12.33203125" style="230" bestFit="1" customWidth="1"/>
    <col min="13580" max="13580" width="10.5" style="230"/>
    <col min="13581" max="13581" width="10.83203125" style="230" bestFit="1" customWidth="1"/>
    <col min="13582" max="13582" width="13.1640625" style="230" customWidth="1"/>
    <col min="13583" max="13824" width="10.5" style="230"/>
    <col min="13825" max="13829" width="0" style="230" hidden="1" customWidth="1"/>
    <col min="13830" max="13830" width="6.6640625" style="230" customWidth="1"/>
    <col min="13831" max="13831" width="71.83203125" style="230" customWidth="1"/>
    <col min="13832" max="13832" width="4.33203125" style="230" customWidth="1"/>
    <col min="13833" max="13833" width="9" style="230" customWidth="1"/>
    <col min="13834" max="13834" width="10.5" style="230"/>
    <col min="13835" max="13835" width="12.33203125" style="230" bestFit="1" customWidth="1"/>
    <col min="13836" max="13836" width="10.5" style="230"/>
    <col min="13837" max="13837" width="10.83203125" style="230" bestFit="1" customWidth="1"/>
    <col min="13838" max="13838" width="13.1640625" style="230" customWidth="1"/>
    <col min="13839" max="14080" width="10.5" style="230"/>
    <col min="14081" max="14085" width="0" style="230" hidden="1" customWidth="1"/>
    <col min="14086" max="14086" width="6.6640625" style="230" customWidth="1"/>
    <col min="14087" max="14087" width="71.83203125" style="230" customWidth="1"/>
    <col min="14088" max="14088" width="4.33203125" style="230" customWidth="1"/>
    <col min="14089" max="14089" width="9" style="230" customWidth="1"/>
    <col min="14090" max="14090" width="10.5" style="230"/>
    <col min="14091" max="14091" width="12.33203125" style="230" bestFit="1" customWidth="1"/>
    <col min="14092" max="14092" width="10.5" style="230"/>
    <col min="14093" max="14093" width="10.83203125" style="230" bestFit="1" customWidth="1"/>
    <col min="14094" max="14094" width="13.1640625" style="230" customWidth="1"/>
    <col min="14095" max="14336" width="10.5" style="230"/>
    <col min="14337" max="14341" width="0" style="230" hidden="1" customWidth="1"/>
    <col min="14342" max="14342" width="6.6640625" style="230" customWidth="1"/>
    <col min="14343" max="14343" width="71.83203125" style="230" customWidth="1"/>
    <col min="14344" max="14344" width="4.33203125" style="230" customWidth="1"/>
    <col min="14345" max="14345" width="9" style="230" customWidth="1"/>
    <col min="14346" max="14346" width="10.5" style="230"/>
    <col min="14347" max="14347" width="12.33203125" style="230" bestFit="1" customWidth="1"/>
    <col min="14348" max="14348" width="10.5" style="230"/>
    <col min="14349" max="14349" width="10.83203125" style="230" bestFit="1" customWidth="1"/>
    <col min="14350" max="14350" width="13.1640625" style="230" customWidth="1"/>
    <col min="14351" max="14592" width="10.5" style="230"/>
    <col min="14593" max="14597" width="0" style="230" hidden="1" customWidth="1"/>
    <col min="14598" max="14598" width="6.6640625" style="230" customWidth="1"/>
    <col min="14599" max="14599" width="71.83203125" style="230" customWidth="1"/>
    <col min="14600" max="14600" width="4.33203125" style="230" customWidth="1"/>
    <col min="14601" max="14601" width="9" style="230" customWidth="1"/>
    <col min="14602" max="14602" width="10.5" style="230"/>
    <col min="14603" max="14603" width="12.33203125" style="230" bestFit="1" customWidth="1"/>
    <col min="14604" max="14604" width="10.5" style="230"/>
    <col min="14605" max="14605" width="10.83203125" style="230" bestFit="1" customWidth="1"/>
    <col min="14606" max="14606" width="13.1640625" style="230" customWidth="1"/>
    <col min="14607" max="14848" width="10.5" style="230"/>
    <col min="14849" max="14853" width="0" style="230" hidden="1" customWidth="1"/>
    <col min="14854" max="14854" width="6.6640625" style="230" customWidth="1"/>
    <col min="14855" max="14855" width="71.83203125" style="230" customWidth="1"/>
    <col min="14856" max="14856" width="4.33203125" style="230" customWidth="1"/>
    <col min="14857" max="14857" width="9" style="230" customWidth="1"/>
    <col min="14858" max="14858" width="10.5" style="230"/>
    <col min="14859" max="14859" width="12.33203125" style="230" bestFit="1" customWidth="1"/>
    <col min="14860" max="14860" width="10.5" style="230"/>
    <col min="14861" max="14861" width="10.83203125" style="230" bestFit="1" customWidth="1"/>
    <col min="14862" max="14862" width="13.1640625" style="230" customWidth="1"/>
    <col min="14863" max="15104" width="10.5" style="230"/>
    <col min="15105" max="15109" width="0" style="230" hidden="1" customWidth="1"/>
    <col min="15110" max="15110" width="6.6640625" style="230" customWidth="1"/>
    <col min="15111" max="15111" width="71.83203125" style="230" customWidth="1"/>
    <col min="15112" max="15112" width="4.33203125" style="230" customWidth="1"/>
    <col min="15113" max="15113" width="9" style="230" customWidth="1"/>
    <col min="15114" max="15114" width="10.5" style="230"/>
    <col min="15115" max="15115" width="12.33203125" style="230" bestFit="1" customWidth="1"/>
    <col min="15116" max="15116" width="10.5" style="230"/>
    <col min="15117" max="15117" width="10.83203125" style="230" bestFit="1" customWidth="1"/>
    <col min="15118" max="15118" width="13.1640625" style="230" customWidth="1"/>
    <col min="15119" max="15360" width="10.5" style="230"/>
    <col min="15361" max="15365" width="0" style="230" hidden="1" customWidth="1"/>
    <col min="15366" max="15366" width="6.6640625" style="230" customWidth="1"/>
    <col min="15367" max="15367" width="71.83203125" style="230" customWidth="1"/>
    <col min="15368" max="15368" width="4.33203125" style="230" customWidth="1"/>
    <col min="15369" max="15369" width="9" style="230" customWidth="1"/>
    <col min="15370" max="15370" width="10.5" style="230"/>
    <col min="15371" max="15371" width="12.33203125" style="230" bestFit="1" customWidth="1"/>
    <col min="15372" max="15372" width="10.5" style="230"/>
    <col min="15373" max="15373" width="10.83203125" style="230" bestFit="1" customWidth="1"/>
    <col min="15374" max="15374" width="13.1640625" style="230" customWidth="1"/>
    <col min="15375" max="15616" width="10.5" style="230"/>
    <col min="15617" max="15621" width="0" style="230" hidden="1" customWidth="1"/>
    <col min="15622" max="15622" width="6.6640625" style="230" customWidth="1"/>
    <col min="15623" max="15623" width="71.83203125" style="230" customWidth="1"/>
    <col min="15624" max="15624" width="4.33203125" style="230" customWidth="1"/>
    <col min="15625" max="15625" width="9" style="230" customWidth="1"/>
    <col min="15626" max="15626" width="10.5" style="230"/>
    <col min="15627" max="15627" width="12.33203125" style="230" bestFit="1" customWidth="1"/>
    <col min="15628" max="15628" width="10.5" style="230"/>
    <col min="15629" max="15629" width="10.83203125" style="230" bestFit="1" customWidth="1"/>
    <col min="15630" max="15630" width="13.1640625" style="230" customWidth="1"/>
    <col min="15631" max="15872" width="10.5" style="230"/>
    <col min="15873" max="15877" width="0" style="230" hidden="1" customWidth="1"/>
    <col min="15878" max="15878" width="6.6640625" style="230" customWidth="1"/>
    <col min="15879" max="15879" width="71.83203125" style="230" customWidth="1"/>
    <col min="15880" max="15880" width="4.33203125" style="230" customWidth="1"/>
    <col min="15881" max="15881" width="9" style="230" customWidth="1"/>
    <col min="15882" max="15882" width="10.5" style="230"/>
    <col min="15883" max="15883" width="12.33203125" style="230" bestFit="1" customWidth="1"/>
    <col min="15884" max="15884" width="10.5" style="230"/>
    <col min="15885" max="15885" width="10.83203125" style="230" bestFit="1" customWidth="1"/>
    <col min="15886" max="15886" width="13.1640625" style="230" customWidth="1"/>
    <col min="15887" max="16128" width="10.5" style="230"/>
    <col min="16129" max="16133" width="0" style="230" hidden="1" customWidth="1"/>
    <col min="16134" max="16134" width="6.6640625" style="230" customWidth="1"/>
    <col min="16135" max="16135" width="71.83203125" style="230" customWidth="1"/>
    <col min="16136" max="16136" width="4.33203125" style="230" customWidth="1"/>
    <col min="16137" max="16137" width="9" style="230" customWidth="1"/>
    <col min="16138" max="16138" width="10.5" style="230"/>
    <col min="16139" max="16139" width="12.33203125" style="230" bestFit="1" customWidth="1"/>
    <col min="16140" max="16140" width="10.5" style="230"/>
    <col min="16141" max="16141" width="10.83203125" style="230" bestFit="1" customWidth="1"/>
    <col min="16142" max="16142" width="13.1640625" style="230" customWidth="1"/>
    <col min="16143" max="16384" width="10.5" style="230"/>
  </cols>
  <sheetData>
    <row r="1" spans="1:14" s="220" customFormat="1">
      <c r="A1" s="211" t="s">
        <v>1471</v>
      </c>
      <c r="B1" s="211" t="s">
        <v>1472</v>
      </c>
      <c r="C1" s="211" t="s">
        <v>1473</v>
      </c>
      <c r="D1" s="211" t="s">
        <v>1474</v>
      </c>
      <c r="E1" s="212" t="s">
        <v>1475</v>
      </c>
      <c r="F1" s="213"/>
      <c r="G1" s="214" t="s">
        <v>23</v>
      </c>
      <c r="H1" s="215" t="s">
        <v>23</v>
      </c>
      <c r="I1" s="216" t="s">
        <v>23</v>
      </c>
      <c r="J1" s="217" t="s">
        <v>1476</v>
      </c>
      <c r="K1" s="218"/>
      <c r="L1" s="217" t="s">
        <v>1477</v>
      </c>
      <c r="M1" s="218"/>
      <c r="N1" s="219" t="s">
        <v>1478</v>
      </c>
    </row>
    <row r="2" spans="1:14" s="220" customFormat="1">
      <c r="A2" s="221" t="s">
        <v>5</v>
      </c>
      <c r="B2" s="221" t="s">
        <v>5</v>
      </c>
      <c r="C2" s="221" t="s">
        <v>5</v>
      </c>
      <c r="D2" s="221" t="s">
        <v>5</v>
      </c>
      <c r="E2" s="222" t="s">
        <v>5</v>
      </c>
      <c r="F2" s="213"/>
      <c r="G2" s="223" t="s">
        <v>1479</v>
      </c>
      <c r="H2" s="215" t="s">
        <v>1480</v>
      </c>
      <c r="I2" s="216" t="s">
        <v>1481</v>
      </c>
      <c r="J2" s="224" t="s">
        <v>1482</v>
      </c>
      <c r="K2" s="217" t="s">
        <v>1478</v>
      </c>
      <c r="L2" s="224" t="s">
        <v>1482</v>
      </c>
      <c r="M2" s="217" t="s">
        <v>1478</v>
      </c>
      <c r="N2" s="219" t="s">
        <v>23</v>
      </c>
    </row>
    <row r="3" spans="1:14">
      <c r="F3" s="226"/>
      <c r="G3" s="227"/>
      <c r="H3" s="228"/>
      <c r="I3" s="229"/>
    </row>
    <row r="4" spans="1:14" ht="14.25">
      <c r="F4" s="231" t="s">
        <v>23</v>
      </c>
      <c r="G4" s="232" t="s">
        <v>1483</v>
      </c>
      <c r="H4" s="233" t="s">
        <v>5</v>
      </c>
      <c r="I4" s="234"/>
      <c r="J4" s="235"/>
      <c r="K4" s="235"/>
      <c r="L4" s="235"/>
      <c r="M4" s="235"/>
      <c r="N4" s="235"/>
    </row>
    <row r="5" spans="1:14" s="240" customFormat="1">
      <c r="A5" s="227"/>
      <c r="B5" s="227"/>
      <c r="C5" s="227"/>
      <c r="D5" s="227"/>
      <c r="E5" s="227"/>
      <c r="F5" s="236"/>
      <c r="G5" s="237"/>
      <c r="H5" s="238"/>
      <c r="I5" s="239"/>
      <c r="J5" s="235"/>
      <c r="K5" s="235"/>
      <c r="L5" s="235"/>
      <c r="M5" s="235"/>
      <c r="N5" s="235"/>
    </row>
    <row r="6" spans="1:14" s="240" customFormat="1" ht="14.25">
      <c r="A6" s="227"/>
      <c r="B6" s="227"/>
      <c r="C6" s="227"/>
      <c r="D6" s="227"/>
      <c r="E6" s="227"/>
      <c r="F6" s="236" t="s">
        <v>23</v>
      </c>
      <c r="G6" s="241" t="s">
        <v>1484</v>
      </c>
      <c r="H6" s="242" t="s">
        <v>5</v>
      </c>
      <c r="I6" s="243"/>
      <c r="J6" s="235"/>
      <c r="K6" s="235"/>
      <c r="L6" s="235"/>
      <c r="M6" s="235"/>
      <c r="N6" s="235"/>
    </row>
    <row r="7" spans="1:14" s="240" customFormat="1">
      <c r="A7" s="227"/>
      <c r="B7" s="227"/>
      <c r="C7" s="227"/>
      <c r="D7" s="227"/>
      <c r="E7" s="227"/>
      <c r="F7" s="236"/>
      <c r="G7" s="244" t="s">
        <v>1485</v>
      </c>
      <c r="H7" s="238" t="s">
        <v>23</v>
      </c>
      <c r="I7" s="239" t="s">
        <v>23</v>
      </c>
      <c r="J7" s="235"/>
      <c r="K7" s="235"/>
      <c r="L7" s="235"/>
      <c r="M7" s="235"/>
      <c r="N7" s="235"/>
    </row>
    <row r="8" spans="1:14" s="240" customFormat="1">
      <c r="A8" s="227"/>
      <c r="B8" s="227"/>
      <c r="C8" s="227"/>
      <c r="D8" s="227"/>
      <c r="E8" s="227"/>
      <c r="F8" s="236"/>
      <c r="G8" s="245" t="s">
        <v>1486</v>
      </c>
      <c r="H8" s="246" t="s">
        <v>5</v>
      </c>
      <c r="I8" s="247"/>
      <c r="J8" s="235"/>
      <c r="K8" s="235"/>
      <c r="L8" s="235"/>
      <c r="M8" s="235"/>
      <c r="N8" s="235"/>
    </row>
    <row r="9" spans="1:14" s="240" customFormat="1">
      <c r="A9" s="227"/>
      <c r="B9" s="227"/>
      <c r="C9" s="227"/>
      <c r="D9" s="227"/>
      <c r="E9" s="227"/>
      <c r="F9" s="248" t="s">
        <v>23</v>
      </c>
      <c r="G9" s="237" t="s">
        <v>1487</v>
      </c>
      <c r="H9" s="238" t="s">
        <v>1488</v>
      </c>
      <c r="I9" s="239">
        <v>1</v>
      </c>
      <c r="J9" s="249"/>
      <c r="K9" s="249">
        <f>I9*J9</f>
        <v>0</v>
      </c>
      <c r="L9" s="249"/>
      <c r="M9" s="249">
        <f>I9*L9</f>
        <v>0</v>
      </c>
      <c r="N9" s="249">
        <f>K9+M9</f>
        <v>0</v>
      </c>
    </row>
    <row r="10" spans="1:14" s="240" customFormat="1">
      <c r="A10" s="227"/>
      <c r="B10" s="227"/>
      <c r="C10" s="227"/>
      <c r="D10" s="227"/>
      <c r="E10" s="227"/>
      <c r="F10" s="236"/>
      <c r="G10" s="237" t="s">
        <v>1489</v>
      </c>
      <c r="H10" s="238"/>
      <c r="I10" s="239"/>
      <c r="J10" s="235"/>
      <c r="K10" s="235"/>
      <c r="L10" s="235"/>
      <c r="M10" s="235"/>
      <c r="N10" s="235"/>
    </row>
    <row r="11" spans="1:14" s="240" customFormat="1">
      <c r="A11" s="227"/>
      <c r="B11" s="227"/>
      <c r="C11" s="227"/>
      <c r="D11" s="227"/>
      <c r="E11" s="227"/>
      <c r="F11" s="236"/>
      <c r="G11" s="244" t="s">
        <v>1490</v>
      </c>
      <c r="H11" s="238"/>
      <c r="I11" s="239"/>
      <c r="J11" s="235"/>
      <c r="K11" s="235"/>
      <c r="L11" s="235"/>
      <c r="M11" s="235"/>
      <c r="N11" s="235"/>
    </row>
    <row r="12" spans="1:14" s="240" customFormat="1">
      <c r="A12" s="227"/>
      <c r="B12" s="227"/>
      <c r="C12" s="227"/>
      <c r="D12" s="227"/>
      <c r="E12" s="227"/>
      <c r="F12" s="236"/>
      <c r="G12" s="245" t="s">
        <v>1491</v>
      </c>
      <c r="H12" s="250" t="s">
        <v>5</v>
      </c>
      <c r="I12" s="251"/>
      <c r="J12" s="235"/>
      <c r="K12" s="235"/>
      <c r="L12" s="235"/>
      <c r="M12" s="235"/>
      <c r="N12" s="235"/>
    </row>
    <row r="13" spans="1:14" s="240" customFormat="1">
      <c r="A13" s="227"/>
      <c r="B13" s="227"/>
      <c r="C13" s="227"/>
      <c r="D13" s="227"/>
      <c r="E13" s="227"/>
      <c r="F13" s="248" t="s">
        <v>23</v>
      </c>
      <c r="G13" s="237" t="s">
        <v>1492</v>
      </c>
      <c r="H13" s="238" t="s">
        <v>1488</v>
      </c>
      <c r="I13" s="239">
        <v>1</v>
      </c>
      <c r="J13" s="249"/>
      <c r="K13" s="249">
        <f>I13*J13</f>
        <v>0</v>
      </c>
      <c r="L13" s="249"/>
      <c r="M13" s="249">
        <f>I13*L13</f>
        <v>0</v>
      </c>
      <c r="N13" s="249">
        <f>K13+M13</f>
        <v>0</v>
      </c>
    </row>
    <row r="14" spans="1:14" s="240" customFormat="1">
      <c r="A14" s="227"/>
      <c r="B14" s="227"/>
      <c r="C14" s="227"/>
      <c r="D14" s="227"/>
      <c r="E14" s="227"/>
      <c r="F14" s="248" t="s">
        <v>23</v>
      </c>
      <c r="G14" s="237" t="s">
        <v>1493</v>
      </c>
      <c r="H14" s="238" t="s">
        <v>23</v>
      </c>
      <c r="I14" s="239" t="s">
        <v>23</v>
      </c>
      <c r="J14" s="249"/>
      <c r="K14" s="249" t="s">
        <v>23</v>
      </c>
      <c r="L14" s="249"/>
      <c r="M14" s="249" t="s">
        <v>23</v>
      </c>
      <c r="N14" s="249" t="s">
        <v>23</v>
      </c>
    </row>
    <row r="15" spans="1:14" s="240" customFormat="1">
      <c r="A15" s="227"/>
      <c r="B15" s="227"/>
      <c r="C15" s="227"/>
      <c r="D15" s="227"/>
      <c r="E15" s="227"/>
      <c r="F15" s="236"/>
      <c r="G15" s="252" t="s">
        <v>1494</v>
      </c>
      <c r="H15" s="253" t="s">
        <v>5</v>
      </c>
      <c r="I15" s="254"/>
      <c r="J15" s="255"/>
      <c r="K15" s="256"/>
      <c r="L15" s="256"/>
      <c r="M15" s="257"/>
      <c r="N15" s="255"/>
    </row>
    <row r="16" spans="1:14" s="240" customFormat="1">
      <c r="A16" s="227"/>
      <c r="B16" s="227"/>
      <c r="C16" s="227"/>
      <c r="D16" s="227"/>
      <c r="E16" s="227"/>
      <c r="F16" s="248" t="s">
        <v>23</v>
      </c>
      <c r="G16" s="258" t="s">
        <v>1495</v>
      </c>
      <c r="H16" s="259" t="s">
        <v>1488</v>
      </c>
      <c r="I16" s="260">
        <v>1</v>
      </c>
      <c r="J16" s="257"/>
      <c r="K16" s="256">
        <f>I16*J16</f>
        <v>0</v>
      </c>
      <c r="L16" s="256"/>
      <c r="M16" s="257">
        <f>I16*L16</f>
        <v>0</v>
      </c>
      <c r="N16" s="257">
        <f>K16+M16</f>
        <v>0</v>
      </c>
    </row>
    <row r="17" spans="1:14" s="240" customFormat="1">
      <c r="A17" s="227"/>
      <c r="B17" s="227"/>
      <c r="C17" s="227"/>
      <c r="D17" s="227"/>
      <c r="E17" s="227"/>
      <c r="F17" s="236"/>
      <c r="G17" s="245" t="s">
        <v>1496</v>
      </c>
      <c r="H17" s="246" t="s">
        <v>5</v>
      </c>
      <c r="I17" s="247"/>
      <c r="J17" s="235"/>
      <c r="K17" s="235"/>
      <c r="L17" s="235"/>
      <c r="M17" s="235"/>
      <c r="N17" s="235"/>
    </row>
    <row r="18" spans="1:14" s="240" customFormat="1">
      <c r="A18" s="227"/>
      <c r="B18" s="227"/>
      <c r="C18" s="227"/>
      <c r="D18" s="227"/>
      <c r="E18" s="227"/>
      <c r="F18" s="248" t="s">
        <v>23</v>
      </c>
      <c r="G18" s="261" t="s">
        <v>1497</v>
      </c>
      <c r="H18" s="262" t="s">
        <v>1488</v>
      </c>
      <c r="I18" s="263">
        <v>1</v>
      </c>
      <c r="J18" s="249"/>
      <c r="K18" s="249">
        <f>I18*J18</f>
        <v>0</v>
      </c>
      <c r="L18" s="249"/>
      <c r="M18" s="249">
        <f>I18*L18</f>
        <v>0</v>
      </c>
      <c r="N18" s="249">
        <f>K18+M18</f>
        <v>0</v>
      </c>
    </row>
    <row r="19" spans="1:14" s="240" customFormat="1">
      <c r="A19" s="227"/>
      <c r="B19" s="227"/>
      <c r="C19" s="227"/>
      <c r="D19" s="227"/>
      <c r="E19" s="227"/>
      <c r="F19" s="248"/>
      <c r="G19" s="261" t="s">
        <v>1498</v>
      </c>
      <c r="H19" s="262" t="s">
        <v>1488</v>
      </c>
      <c r="I19" s="263">
        <v>2</v>
      </c>
      <c r="J19" s="249"/>
      <c r="K19" s="249">
        <f>I19*J19</f>
        <v>0</v>
      </c>
      <c r="L19" s="249"/>
      <c r="M19" s="249">
        <f>I19*L19</f>
        <v>0</v>
      </c>
      <c r="N19" s="249">
        <f>K19+M19</f>
        <v>0</v>
      </c>
    </row>
    <row r="20" spans="1:14" s="240" customFormat="1">
      <c r="A20" s="227"/>
      <c r="B20" s="227"/>
      <c r="C20" s="227"/>
      <c r="D20" s="227"/>
      <c r="E20" s="227"/>
      <c r="F20" s="236"/>
      <c r="G20" s="245" t="s">
        <v>1499</v>
      </c>
      <c r="H20" s="246" t="s">
        <v>5</v>
      </c>
      <c r="I20" s="247"/>
      <c r="J20" s="235"/>
      <c r="K20" s="235"/>
      <c r="L20" s="235"/>
      <c r="M20" s="235"/>
      <c r="N20" s="235"/>
    </row>
    <row r="21" spans="1:14" s="240" customFormat="1">
      <c r="A21" s="227"/>
      <c r="B21" s="227"/>
      <c r="C21" s="227"/>
      <c r="D21" s="227"/>
      <c r="E21" s="227"/>
      <c r="F21" s="248" t="s">
        <v>23</v>
      </c>
      <c r="G21" s="261" t="s">
        <v>1500</v>
      </c>
      <c r="H21" s="262" t="s">
        <v>1488</v>
      </c>
      <c r="I21" s="263">
        <v>1</v>
      </c>
      <c r="J21" s="249"/>
      <c r="K21" s="249">
        <f>I21*J21</f>
        <v>0</v>
      </c>
      <c r="L21" s="249"/>
      <c r="M21" s="249">
        <f>I21*L21</f>
        <v>0</v>
      </c>
      <c r="N21" s="249">
        <f>K21+M21</f>
        <v>0</v>
      </c>
    </row>
    <row r="22" spans="1:14" s="240" customFormat="1">
      <c r="A22" s="227"/>
      <c r="B22" s="227"/>
      <c r="C22" s="227"/>
      <c r="D22" s="227"/>
      <c r="E22" s="227"/>
      <c r="F22" s="236"/>
      <c r="G22" s="264" t="s">
        <v>1501</v>
      </c>
      <c r="H22" s="265"/>
      <c r="I22" s="266"/>
      <c r="J22" s="235"/>
      <c r="K22" s="235"/>
      <c r="L22" s="235"/>
      <c r="M22" s="235"/>
      <c r="N22" s="235"/>
    </row>
    <row r="23" spans="1:14" s="240" customFormat="1">
      <c r="A23" s="227"/>
      <c r="B23" s="227"/>
      <c r="C23" s="227"/>
      <c r="D23" s="227"/>
      <c r="E23" s="227"/>
      <c r="F23" s="248" t="s">
        <v>23</v>
      </c>
      <c r="G23" s="261" t="s">
        <v>1502</v>
      </c>
      <c r="H23" s="262" t="s">
        <v>1488</v>
      </c>
      <c r="I23" s="263">
        <v>1</v>
      </c>
      <c r="J23" s="249"/>
      <c r="K23" s="249">
        <f>I23*J23</f>
        <v>0</v>
      </c>
      <c r="L23" s="249"/>
      <c r="M23" s="249">
        <f>I23*L23</f>
        <v>0</v>
      </c>
      <c r="N23" s="249">
        <f>K23+M23</f>
        <v>0</v>
      </c>
    </row>
    <row r="24" spans="1:14" s="240" customFormat="1">
      <c r="A24" s="227"/>
      <c r="B24" s="227"/>
      <c r="C24" s="227"/>
      <c r="D24" s="227"/>
      <c r="E24" s="227"/>
      <c r="F24" s="248"/>
      <c r="G24" s="261" t="s">
        <v>1503</v>
      </c>
      <c r="H24" s="262" t="s">
        <v>1488</v>
      </c>
      <c r="I24" s="263">
        <v>5</v>
      </c>
      <c r="J24" s="249"/>
      <c r="K24" s="249">
        <f>I24*J24</f>
        <v>0</v>
      </c>
      <c r="L24" s="249"/>
      <c r="M24" s="249">
        <f>I24*L24</f>
        <v>0</v>
      </c>
      <c r="N24" s="249">
        <f>K24+M24</f>
        <v>0</v>
      </c>
    </row>
    <row r="25" spans="1:14" s="240" customFormat="1">
      <c r="A25" s="227"/>
      <c r="B25" s="227"/>
      <c r="C25" s="227"/>
      <c r="D25" s="227"/>
      <c r="E25" s="227"/>
      <c r="F25" s="248" t="s">
        <v>23</v>
      </c>
      <c r="G25" s="261" t="s">
        <v>1504</v>
      </c>
      <c r="H25" s="262" t="s">
        <v>1488</v>
      </c>
      <c r="I25" s="263">
        <v>16</v>
      </c>
      <c r="J25" s="249"/>
      <c r="K25" s="249">
        <f>I25*J25</f>
        <v>0</v>
      </c>
      <c r="L25" s="249"/>
      <c r="M25" s="249">
        <f>I25*L25</f>
        <v>0</v>
      </c>
      <c r="N25" s="249">
        <f>K25+M25</f>
        <v>0</v>
      </c>
    </row>
    <row r="26" spans="1:14" s="240" customFormat="1">
      <c r="A26" s="227"/>
      <c r="B26" s="227"/>
      <c r="C26" s="227"/>
      <c r="D26" s="227"/>
      <c r="E26" s="227"/>
      <c r="F26" s="248" t="s">
        <v>23</v>
      </c>
      <c r="G26" s="261" t="s">
        <v>1505</v>
      </c>
      <c r="H26" s="262" t="s">
        <v>1488</v>
      </c>
      <c r="I26" s="263">
        <v>6</v>
      </c>
      <c r="J26" s="249"/>
      <c r="K26" s="249">
        <f>I26*J26</f>
        <v>0</v>
      </c>
      <c r="L26" s="249"/>
      <c r="M26" s="249">
        <f>I26*L26</f>
        <v>0</v>
      </c>
      <c r="N26" s="249">
        <f>K26+M26</f>
        <v>0</v>
      </c>
    </row>
    <row r="27" spans="1:14" s="240" customFormat="1">
      <c r="A27" s="227"/>
      <c r="B27" s="227"/>
      <c r="C27" s="227"/>
      <c r="D27" s="227"/>
      <c r="E27" s="227"/>
      <c r="F27" s="236"/>
      <c r="G27" s="264" t="s">
        <v>1506</v>
      </c>
      <c r="H27" s="265"/>
      <c r="I27" s="266"/>
      <c r="J27" s="235"/>
      <c r="K27" s="235"/>
      <c r="L27" s="235"/>
      <c r="M27" s="235"/>
      <c r="N27" s="235"/>
    </row>
    <row r="28" spans="1:14" s="240" customFormat="1">
      <c r="A28" s="227"/>
      <c r="B28" s="227"/>
      <c r="C28" s="227"/>
      <c r="D28" s="227"/>
      <c r="E28" s="227"/>
      <c r="F28" s="248" t="s">
        <v>23</v>
      </c>
      <c r="G28" s="261" t="s">
        <v>1507</v>
      </c>
      <c r="H28" s="262" t="s">
        <v>1488</v>
      </c>
      <c r="I28" s="263">
        <v>2</v>
      </c>
      <c r="J28" s="249"/>
      <c r="K28" s="249">
        <f>I28*J28</f>
        <v>0</v>
      </c>
      <c r="L28" s="249"/>
      <c r="M28" s="249">
        <f>I28*L28</f>
        <v>0</v>
      </c>
      <c r="N28" s="249">
        <f>K28+M28</f>
        <v>0</v>
      </c>
    </row>
    <row r="29" spans="1:14" s="240" customFormat="1">
      <c r="A29" s="227"/>
      <c r="B29" s="227"/>
      <c r="C29" s="227"/>
      <c r="D29" s="227"/>
      <c r="E29" s="227"/>
      <c r="F29" s="236"/>
      <c r="G29" s="267" t="s">
        <v>1508</v>
      </c>
      <c r="H29" s="268"/>
      <c r="I29" s="269"/>
      <c r="J29" s="255"/>
      <c r="K29" s="256"/>
      <c r="L29" s="256"/>
      <c r="M29" s="257"/>
      <c r="N29" s="255"/>
    </row>
    <row r="30" spans="1:14" s="240" customFormat="1">
      <c r="A30" s="227"/>
      <c r="B30" s="227"/>
      <c r="C30" s="227"/>
      <c r="D30" s="227"/>
      <c r="E30" s="227"/>
      <c r="F30" s="236"/>
      <c r="G30" s="258" t="s">
        <v>1509</v>
      </c>
      <c r="H30" s="259" t="s">
        <v>1488</v>
      </c>
      <c r="I30" s="260">
        <v>1</v>
      </c>
      <c r="J30" s="257"/>
      <c r="K30" s="256">
        <f>I30*J30</f>
        <v>0</v>
      </c>
      <c r="L30" s="256"/>
      <c r="M30" s="257">
        <f>I30*L30</f>
        <v>0</v>
      </c>
      <c r="N30" s="257">
        <f>K30+M30</f>
        <v>0</v>
      </c>
    </row>
    <row r="31" spans="1:14" s="240" customFormat="1">
      <c r="A31" s="227"/>
      <c r="B31" s="227"/>
      <c r="C31" s="227"/>
      <c r="D31" s="227"/>
      <c r="E31" s="227"/>
      <c r="F31" s="236"/>
      <c r="G31" s="264" t="s">
        <v>1510</v>
      </c>
      <c r="H31" s="265"/>
      <c r="I31" s="266"/>
      <c r="J31" s="235"/>
      <c r="K31" s="235"/>
      <c r="L31" s="235"/>
      <c r="M31" s="235"/>
      <c r="N31" s="235"/>
    </row>
    <row r="32" spans="1:14" s="240" customFormat="1">
      <c r="A32" s="227"/>
      <c r="B32" s="227"/>
      <c r="C32" s="227"/>
      <c r="D32" s="227"/>
      <c r="E32" s="227"/>
      <c r="F32" s="248" t="s">
        <v>23</v>
      </c>
      <c r="G32" s="261" t="s">
        <v>1511</v>
      </c>
      <c r="H32" s="262" t="s">
        <v>1488</v>
      </c>
      <c r="I32" s="263">
        <v>1</v>
      </c>
      <c r="J32" s="249"/>
      <c r="K32" s="249">
        <f>I32*J32</f>
        <v>0</v>
      </c>
      <c r="L32" s="249"/>
      <c r="M32" s="249">
        <f>I32*L32</f>
        <v>0</v>
      </c>
      <c r="N32" s="249">
        <f>K32+M32</f>
        <v>0</v>
      </c>
    </row>
    <row r="33" spans="1:14" s="240" customFormat="1">
      <c r="A33" s="227"/>
      <c r="B33" s="227"/>
      <c r="C33" s="227"/>
      <c r="D33" s="227"/>
      <c r="E33" s="227"/>
      <c r="F33" s="248"/>
      <c r="G33" s="261" t="s">
        <v>1512</v>
      </c>
      <c r="H33" s="262" t="s">
        <v>1488</v>
      </c>
      <c r="I33" s="263">
        <v>6</v>
      </c>
      <c r="J33" s="249"/>
      <c r="K33" s="249">
        <f>I33*J33</f>
        <v>0</v>
      </c>
      <c r="L33" s="249"/>
      <c r="M33" s="249">
        <f>I33*L33</f>
        <v>0</v>
      </c>
      <c r="N33" s="249">
        <f>K33+M33</f>
        <v>0</v>
      </c>
    </row>
    <row r="34" spans="1:14" s="240" customFormat="1">
      <c r="A34" s="227"/>
      <c r="B34" s="227"/>
      <c r="C34" s="227"/>
      <c r="D34" s="227"/>
      <c r="E34" s="227"/>
      <c r="F34" s="236"/>
      <c r="G34" s="264" t="s">
        <v>1513</v>
      </c>
      <c r="H34" s="265" t="s">
        <v>23</v>
      </c>
      <c r="I34" s="266"/>
      <c r="J34" s="235"/>
      <c r="K34" s="235"/>
      <c r="L34" s="235"/>
      <c r="M34" s="235"/>
      <c r="N34" s="235"/>
    </row>
    <row r="35" spans="1:14" s="240" customFormat="1">
      <c r="A35" s="227"/>
      <c r="B35" s="227"/>
      <c r="C35" s="227"/>
      <c r="D35" s="227"/>
      <c r="E35" s="227"/>
      <c r="F35" s="248" t="s">
        <v>23</v>
      </c>
      <c r="G35" s="261" t="s">
        <v>1514</v>
      </c>
      <c r="H35" s="262" t="s">
        <v>1488</v>
      </c>
      <c r="I35" s="263">
        <v>11</v>
      </c>
      <c r="J35" s="249"/>
      <c r="K35" s="249">
        <f>I35*J35</f>
        <v>0</v>
      </c>
      <c r="L35" s="249"/>
      <c r="M35" s="249">
        <f>I35*L35</f>
        <v>0</v>
      </c>
      <c r="N35" s="249">
        <f>K35+M35</f>
        <v>0</v>
      </c>
    </row>
    <row r="36" spans="1:14" s="240" customFormat="1">
      <c r="A36" s="227"/>
      <c r="B36" s="227"/>
      <c r="C36" s="227"/>
      <c r="D36" s="227"/>
      <c r="E36" s="227"/>
      <c r="F36" s="248"/>
      <c r="G36" s="261" t="s">
        <v>1515</v>
      </c>
      <c r="H36" s="262" t="s">
        <v>1488</v>
      </c>
      <c r="I36" s="263">
        <v>1</v>
      </c>
      <c r="J36" s="249"/>
      <c r="K36" s="249">
        <f>I36*J36</f>
        <v>0</v>
      </c>
      <c r="L36" s="249"/>
      <c r="M36" s="249">
        <f>I36*L36</f>
        <v>0</v>
      </c>
      <c r="N36" s="249">
        <f>K36+M36</f>
        <v>0</v>
      </c>
    </row>
    <row r="37" spans="1:14" s="240" customFormat="1">
      <c r="A37" s="227"/>
      <c r="B37" s="227"/>
      <c r="C37" s="227"/>
      <c r="D37" s="227"/>
      <c r="E37" s="227"/>
      <c r="F37" s="248"/>
      <c r="G37" s="261"/>
      <c r="H37" s="262"/>
      <c r="I37" s="263"/>
      <c r="J37" s="249"/>
      <c r="K37" s="249"/>
      <c r="L37" s="249"/>
      <c r="M37" s="249"/>
      <c r="N37" s="249"/>
    </row>
    <row r="38" spans="1:14" s="240" customFormat="1">
      <c r="A38" s="227"/>
      <c r="B38" s="227"/>
      <c r="C38" s="227"/>
      <c r="D38" s="227"/>
      <c r="E38" s="227"/>
      <c r="F38" s="248"/>
      <c r="G38" s="261"/>
      <c r="H38" s="262"/>
      <c r="I38" s="263"/>
      <c r="J38" s="249"/>
      <c r="K38" s="249"/>
      <c r="L38" s="249"/>
      <c r="M38" s="249"/>
      <c r="N38" s="249"/>
    </row>
    <row r="39" spans="1:14" s="240" customFormat="1">
      <c r="A39" s="227"/>
      <c r="B39" s="227"/>
      <c r="C39" s="227"/>
      <c r="D39" s="227"/>
      <c r="E39" s="227"/>
      <c r="F39" s="213"/>
      <c r="G39" s="214" t="s">
        <v>23</v>
      </c>
      <c r="H39" s="215" t="s">
        <v>23</v>
      </c>
      <c r="I39" s="216" t="s">
        <v>23</v>
      </c>
      <c r="J39" s="217" t="s">
        <v>1476</v>
      </c>
      <c r="K39" s="218"/>
      <c r="L39" s="217" t="s">
        <v>1477</v>
      </c>
      <c r="M39" s="218"/>
      <c r="N39" s="219" t="s">
        <v>1478</v>
      </c>
    </row>
    <row r="40" spans="1:14" s="240" customFormat="1">
      <c r="A40" s="227"/>
      <c r="B40" s="227"/>
      <c r="C40" s="227"/>
      <c r="D40" s="227"/>
      <c r="E40" s="227"/>
      <c r="F40" s="213"/>
      <c r="G40" s="223" t="s">
        <v>1479</v>
      </c>
      <c r="H40" s="215" t="s">
        <v>1480</v>
      </c>
      <c r="I40" s="216" t="s">
        <v>1481</v>
      </c>
      <c r="J40" s="224" t="s">
        <v>1482</v>
      </c>
      <c r="K40" s="217" t="s">
        <v>1478</v>
      </c>
      <c r="L40" s="224" t="s">
        <v>1482</v>
      </c>
      <c r="M40" s="217" t="s">
        <v>1478</v>
      </c>
      <c r="N40" s="219" t="s">
        <v>23</v>
      </c>
    </row>
    <row r="41" spans="1:14" s="240" customFormat="1">
      <c r="A41" s="227"/>
      <c r="B41" s="227"/>
      <c r="C41" s="227"/>
      <c r="D41" s="227"/>
      <c r="E41" s="227"/>
      <c r="F41" s="248"/>
      <c r="G41" s="261"/>
      <c r="H41" s="262"/>
      <c r="I41" s="263"/>
      <c r="J41" s="249"/>
      <c r="K41" s="249"/>
      <c r="L41" s="249"/>
      <c r="M41" s="249"/>
      <c r="N41" s="249"/>
    </row>
    <row r="42" spans="1:14" s="240" customFormat="1">
      <c r="A42" s="227"/>
      <c r="B42" s="227"/>
      <c r="C42" s="227"/>
      <c r="D42" s="227"/>
      <c r="E42" s="227"/>
      <c r="F42" s="248"/>
      <c r="G42" s="264" t="s">
        <v>1516</v>
      </c>
      <c r="H42" s="265" t="s">
        <v>23</v>
      </c>
      <c r="I42" s="266"/>
      <c r="J42" s="235"/>
      <c r="K42" s="235"/>
      <c r="L42" s="235"/>
      <c r="M42" s="235"/>
      <c r="N42" s="235"/>
    </row>
    <row r="43" spans="1:14" s="240" customFormat="1">
      <c r="A43" s="227"/>
      <c r="B43" s="227"/>
      <c r="C43" s="227"/>
      <c r="D43" s="227"/>
      <c r="E43" s="227"/>
      <c r="F43" s="248"/>
      <c r="G43" s="261" t="s">
        <v>1517</v>
      </c>
      <c r="H43" s="262" t="s">
        <v>1488</v>
      </c>
      <c r="I43" s="263">
        <v>2</v>
      </c>
      <c r="J43" s="249"/>
      <c r="K43" s="249">
        <f>I43*J43</f>
        <v>0</v>
      </c>
      <c r="L43" s="249"/>
      <c r="M43" s="249">
        <f>I43*L43</f>
        <v>0</v>
      </c>
      <c r="N43" s="249">
        <f>K43+M43</f>
        <v>0</v>
      </c>
    </row>
    <row r="44" spans="1:14" s="240" customFormat="1">
      <c r="A44" s="227"/>
      <c r="B44" s="227"/>
      <c r="C44" s="227"/>
      <c r="D44" s="227"/>
      <c r="E44" s="227"/>
      <c r="F44" s="248"/>
      <c r="G44" s="244" t="s">
        <v>1518</v>
      </c>
      <c r="H44" s="262"/>
      <c r="I44" s="263"/>
      <c r="J44" s="249"/>
      <c r="K44" s="249"/>
      <c r="L44" s="249"/>
      <c r="M44" s="249"/>
      <c r="N44" s="249"/>
    </row>
    <row r="45" spans="1:14" s="240" customFormat="1">
      <c r="A45" s="227"/>
      <c r="B45" s="227"/>
      <c r="C45" s="227"/>
      <c r="D45" s="227"/>
      <c r="E45" s="227"/>
      <c r="F45" s="248"/>
      <c r="G45" s="264" t="s">
        <v>1519</v>
      </c>
      <c r="H45" s="265" t="s">
        <v>23</v>
      </c>
      <c r="I45" s="266"/>
      <c r="J45" s="235"/>
      <c r="K45" s="235"/>
      <c r="L45" s="235"/>
      <c r="M45" s="235"/>
      <c r="N45" s="235"/>
    </row>
    <row r="46" spans="1:14" s="240" customFormat="1">
      <c r="A46" s="227"/>
      <c r="B46" s="227"/>
      <c r="C46" s="227"/>
      <c r="D46" s="227"/>
      <c r="E46" s="227"/>
      <c r="F46" s="248"/>
      <c r="G46" s="261" t="s">
        <v>1520</v>
      </c>
      <c r="H46" s="262" t="s">
        <v>1488</v>
      </c>
      <c r="I46" s="263">
        <v>1</v>
      </c>
      <c r="J46" s="249"/>
      <c r="K46" s="249">
        <f>I46*J46</f>
        <v>0</v>
      </c>
      <c r="L46" s="249"/>
      <c r="M46" s="249">
        <f>I46*L46</f>
        <v>0</v>
      </c>
      <c r="N46" s="249">
        <f>K46+M46</f>
        <v>0</v>
      </c>
    </row>
    <row r="47" spans="1:14" s="240" customFormat="1">
      <c r="A47" s="227"/>
      <c r="B47" s="227"/>
      <c r="C47" s="227"/>
      <c r="D47" s="227"/>
      <c r="E47" s="227"/>
      <c r="F47" s="248"/>
      <c r="G47" s="244" t="s">
        <v>1521</v>
      </c>
      <c r="H47" s="262"/>
      <c r="I47" s="263"/>
      <c r="J47" s="249"/>
      <c r="K47" s="249"/>
      <c r="L47" s="249"/>
      <c r="M47" s="249"/>
      <c r="N47" s="249"/>
    </row>
    <row r="48" spans="1:14" s="240" customFormat="1">
      <c r="A48" s="227"/>
      <c r="B48" s="227"/>
      <c r="C48" s="227"/>
      <c r="D48" s="227"/>
      <c r="E48" s="227"/>
      <c r="F48" s="248"/>
      <c r="G48" s="264" t="s">
        <v>1522</v>
      </c>
      <c r="H48" s="265" t="s">
        <v>23</v>
      </c>
      <c r="I48" s="266"/>
      <c r="J48" s="235"/>
      <c r="K48" s="235"/>
      <c r="L48" s="235"/>
      <c r="M48" s="235"/>
      <c r="N48" s="235"/>
    </row>
    <row r="49" spans="1:14" s="240" customFormat="1">
      <c r="A49" s="227"/>
      <c r="B49" s="227"/>
      <c r="C49" s="227"/>
      <c r="D49" s="227"/>
      <c r="E49" s="227"/>
      <c r="F49" s="248"/>
      <c r="G49" s="261" t="s">
        <v>1523</v>
      </c>
      <c r="H49" s="262" t="s">
        <v>1488</v>
      </c>
      <c r="I49" s="263">
        <v>1</v>
      </c>
      <c r="J49" s="249"/>
      <c r="K49" s="249">
        <f>I49*J49</f>
        <v>0</v>
      </c>
      <c r="L49" s="249"/>
      <c r="M49" s="249">
        <f>I49*L49</f>
        <v>0</v>
      </c>
      <c r="N49" s="249">
        <f>K49+M49</f>
        <v>0</v>
      </c>
    </row>
    <row r="50" spans="1:14" s="240" customFormat="1">
      <c r="A50" s="227"/>
      <c r="B50" s="227"/>
      <c r="C50" s="227"/>
      <c r="D50" s="227"/>
      <c r="E50" s="227"/>
      <c r="F50" s="248"/>
      <c r="G50" s="237" t="s">
        <v>1524</v>
      </c>
      <c r="H50" s="262"/>
      <c r="I50" s="263"/>
      <c r="J50" s="249"/>
      <c r="K50" s="249"/>
      <c r="L50" s="249"/>
      <c r="M50" s="249"/>
      <c r="N50" s="249"/>
    </row>
    <row r="51" spans="1:14" s="240" customFormat="1">
      <c r="A51" s="227"/>
      <c r="B51" s="227"/>
      <c r="C51" s="227"/>
      <c r="D51" s="227"/>
      <c r="E51" s="227"/>
      <c r="F51" s="270"/>
      <c r="G51" s="264" t="s">
        <v>1525</v>
      </c>
      <c r="H51" s="265"/>
      <c r="I51" s="266"/>
      <c r="J51" s="235"/>
      <c r="K51" s="235"/>
      <c r="L51" s="235"/>
      <c r="M51" s="235"/>
      <c r="N51" s="235"/>
    </row>
    <row r="52" spans="1:14" s="240" customFormat="1">
      <c r="A52" s="227"/>
      <c r="B52" s="227"/>
      <c r="C52" s="227"/>
      <c r="D52" s="227"/>
      <c r="E52" s="227"/>
      <c r="F52" s="271" t="s">
        <v>23</v>
      </c>
      <c r="G52" s="272" t="s">
        <v>1526</v>
      </c>
      <c r="H52" s="273" t="s">
        <v>1488</v>
      </c>
      <c r="I52" s="274">
        <v>1</v>
      </c>
      <c r="J52" s="275"/>
      <c r="K52" s="275">
        <f>I52*J52</f>
        <v>0</v>
      </c>
      <c r="L52" s="275"/>
      <c r="M52" s="275">
        <f>I52*L52</f>
        <v>0</v>
      </c>
      <c r="N52" s="275">
        <f>K52+M52</f>
        <v>0</v>
      </c>
    </row>
    <row r="53" spans="1:14" s="240" customFormat="1">
      <c r="A53" s="227"/>
      <c r="B53" s="227"/>
      <c r="C53" s="227"/>
      <c r="D53" s="227"/>
      <c r="E53" s="227"/>
      <c r="F53" s="270"/>
      <c r="G53" s="264" t="s">
        <v>1527</v>
      </c>
      <c r="H53" s="265"/>
      <c r="I53" s="266"/>
      <c r="J53" s="235"/>
      <c r="K53" s="235"/>
      <c r="L53" s="235"/>
      <c r="M53" s="235"/>
      <c r="N53" s="235"/>
    </row>
    <row r="54" spans="1:14" s="240" customFormat="1">
      <c r="A54" s="227"/>
      <c r="B54" s="227"/>
      <c r="C54" s="227"/>
      <c r="D54" s="227"/>
      <c r="E54" s="227"/>
      <c r="F54" s="271" t="s">
        <v>23</v>
      </c>
      <c r="G54" s="272" t="s">
        <v>1528</v>
      </c>
      <c r="H54" s="273" t="s">
        <v>1488</v>
      </c>
      <c r="I54" s="274">
        <v>6</v>
      </c>
      <c r="J54" s="275"/>
      <c r="K54" s="275">
        <f>I54*J54</f>
        <v>0</v>
      </c>
      <c r="L54" s="275"/>
      <c r="M54" s="275">
        <f>I54*L54</f>
        <v>0</v>
      </c>
      <c r="N54" s="275">
        <f>K54+M54</f>
        <v>0</v>
      </c>
    </row>
    <row r="55" spans="1:14" s="240" customFormat="1">
      <c r="A55" s="227"/>
      <c r="B55" s="227"/>
      <c r="C55" s="227"/>
      <c r="D55" s="227"/>
      <c r="E55" s="227"/>
      <c r="F55" s="270"/>
      <c r="G55" s="267" t="s">
        <v>1529</v>
      </c>
      <c r="H55" s="268"/>
      <c r="I55" s="269"/>
      <c r="J55" s="255"/>
      <c r="K55" s="256"/>
      <c r="L55" s="256"/>
      <c r="M55" s="257"/>
      <c r="N55" s="255"/>
    </row>
    <row r="56" spans="1:14" s="240" customFormat="1" ht="13.5" thickBot="1">
      <c r="A56" s="227"/>
      <c r="B56" s="227"/>
      <c r="C56" s="227"/>
      <c r="D56" s="227"/>
      <c r="E56" s="227"/>
      <c r="F56" s="276" t="s">
        <v>23</v>
      </c>
      <c r="G56" s="277" t="s">
        <v>1530</v>
      </c>
      <c r="H56" s="278" t="s">
        <v>1488</v>
      </c>
      <c r="I56" s="279">
        <v>90</v>
      </c>
      <c r="J56" s="280"/>
      <c r="K56" s="281">
        <f>I56*J56</f>
        <v>0</v>
      </c>
      <c r="L56" s="281"/>
      <c r="M56" s="280">
        <f>I56*L56</f>
        <v>0</v>
      </c>
      <c r="N56" s="280">
        <f>K56+M56</f>
        <v>0</v>
      </c>
    </row>
    <row r="57" spans="1:14" s="240" customFormat="1" ht="13.5" thickTop="1">
      <c r="A57" s="227"/>
      <c r="B57" s="227"/>
      <c r="C57" s="227"/>
      <c r="D57" s="227"/>
      <c r="E57" s="227"/>
      <c r="F57" s="271"/>
      <c r="G57" s="282" t="s">
        <v>1531</v>
      </c>
      <c r="H57" s="283"/>
      <c r="I57" s="284"/>
      <c r="J57" s="285"/>
      <c r="K57" s="286">
        <f>SUM(K9:K56)</f>
        <v>0</v>
      </c>
      <c r="L57" s="285"/>
      <c r="M57" s="286">
        <f>SUM(M9:M56)</f>
        <v>0</v>
      </c>
      <c r="N57" s="287">
        <f>SUM(N8:N56)</f>
        <v>0</v>
      </c>
    </row>
    <row r="58" spans="1:14" s="240" customFormat="1">
      <c r="A58" s="227"/>
      <c r="B58" s="227"/>
      <c r="C58" s="227"/>
      <c r="D58" s="227"/>
      <c r="E58" s="227"/>
      <c r="F58" s="271"/>
      <c r="G58" s="288"/>
      <c r="H58" s="262"/>
      <c r="I58" s="263"/>
      <c r="J58" s="249"/>
      <c r="K58" s="289"/>
      <c r="L58" s="249"/>
      <c r="M58" s="289"/>
      <c r="N58" s="290"/>
    </row>
    <row r="59" spans="1:14" s="240" customFormat="1">
      <c r="A59" s="227"/>
      <c r="B59" s="227"/>
      <c r="C59" s="227"/>
      <c r="D59" s="227"/>
      <c r="E59" s="227"/>
      <c r="F59" s="236"/>
      <c r="G59" s="237"/>
      <c r="H59" s="238"/>
      <c r="I59" s="239"/>
      <c r="J59" s="235"/>
      <c r="K59" s="235"/>
      <c r="L59" s="235"/>
      <c r="M59" s="235"/>
      <c r="N59" s="235"/>
    </row>
    <row r="60" spans="1:14" ht="14.25">
      <c r="F60" s="231" t="s">
        <v>1532</v>
      </c>
      <c r="G60" s="232" t="s">
        <v>1533</v>
      </c>
      <c r="H60" s="233" t="s">
        <v>5</v>
      </c>
      <c r="I60" s="234"/>
      <c r="J60" s="235"/>
      <c r="K60" s="235"/>
      <c r="L60" s="235"/>
      <c r="M60" s="235"/>
      <c r="N60" s="235"/>
    </row>
    <row r="61" spans="1:14">
      <c r="F61" s="236"/>
      <c r="G61" s="264" t="s">
        <v>1534</v>
      </c>
      <c r="H61" s="265"/>
      <c r="I61" s="266"/>
      <c r="J61" s="235"/>
      <c r="K61" s="235"/>
      <c r="L61" s="235"/>
      <c r="M61" s="235"/>
      <c r="N61" s="235"/>
    </row>
    <row r="62" spans="1:14" s="297" customFormat="1" ht="31.5">
      <c r="A62" s="291"/>
      <c r="B62" s="291"/>
      <c r="C62" s="291"/>
      <c r="D62" s="291"/>
      <c r="E62" s="291"/>
      <c r="F62" s="292"/>
      <c r="G62" s="293" t="s">
        <v>1535</v>
      </c>
      <c r="H62" s="294" t="s">
        <v>5</v>
      </c>
      <c r="I62" s="295"/>
      <c r="J62" s="296"/>
      <c r="K62" s="296"/>
      <c r="L62" s="296"/>
      <c r="M62" s="296"/>
      <c r="N62" s="296"/>
    </row>
    <row r="63" spans="1:14">
      <c r="F63" s="248" t="s">
        <v>23</v>
      </c>
      <c r="G63" s="298" t="s">
        <v>1536</v>
      </c>
      <c r="H63" s="299" t="s">
        <v>379</v>
      </c>
      <c r="I63" s="300">
        <v>447</v>
      </c>
      <c r="J63" s="249"/>
      <c r="K63" s="249">
        <f t="shared" ref="K63:K68" si="0">I63*J63</f>
        <v>0</v>
      </c>
      <c r="L63" s="249"/>
      <c r="M63" s="249">
        <f t="shared" ref="M63:M68" si="1">I63*L63</f>
        <v>0</v>
      </c>
      <c r="N63" s="249">
        <f t="shared" ref="N63:N68" si="2">K63+M63</f>
        <v>0</v>
      </c>
    </row>
    <row r="64" spans="1:14">
      <c r="F64" s="248" t="s">
        <v>23</v>
      </c>
      <c r="G64" s="298" t="s">
        <v>1537</v>
      </c>
      <c r="H64" s="299" t="s">
        <v>379</v>
      </c>
      <c r="I64" s="300">
        <v>170</v>
      </c>
      <c r="J64" s="249"/>
      <c r="K64" s="249">
        <f t="shared" si="0"/>
        <v>0</v>
      </c>
      <c r="L64" s="249"/>
      <c r="M64" s="249">
        <f t="shared" si="1"/>
        <v>0</v>
      </c>
      <c r="N64" s="249">
        <f t="shared" si="2"/>
        <v>0</v>
      </c>
    </row>
    <row r="65" spans="6:14">
      <c r="F65" s="248" t="s">
        <v>23</v>
      </c>
      <c r="G65" s="298" t="s">
        <v>1538</v>
      </c>
      <c r="H65" s="299" t="s">
        <v>379</v>
      </c>
      <c r="I65" s="300">
        <v>98</v>
      </c>
      <c r="J65" s="249"/>
      <c r="K65" s="249">
        <f t="shared" si="0"/>
        <v>0</v>
      </c>
      <c r="L65" s="249"/>
      <c r="M65" s="249">
        <f t="shared" si="1"/>
        <v>0</v>
      </c>
      <c r="N65" s="249">
        <f t="shared" si="2"/>
        <v>0</v>
      </c>
    </row>
    <row r="66" spans="6:14">
      <c r="F66" s="248" t="s">
        <v>23</v>
      </c>
      <c r="G66" s="298" t="s">
        <v>1539</v>
      </c>
      <c r="H66" s="299" t="s">
        <v>379</v>
      </c>
      <c r="I66" s="300">
        <v>415</v>
      </c>
      <c r="J66" s="249"/>
      <c r="K66" s="249">
        <f t="shared" si="0"/>
        <v>0</v>
      </c>
      <c r="L66" s="249"/>
      <c r="M66" s="249">
        <f t="shared" si="1"/>
        <v>0</v>
      </c>
      <c r="N66" s="249">
        <f t="shared" si="2"/>
        <v>0</v>
      </c>
    </row>
    <row r="67" spans="6:14">
      <c r="F67" s="248" t="s">
        <v>23</v>
      </c>
      <c r="G67" s="298" t="s">
        <v>1540</v>
      </c>
      <c r="H67" s="299" t="s">
        <v>379</v>
      </c>
      <c r="I67" s="300">
        <v>15</v>
      </c>
      <c r="J67" s="249"/>
      <c r="K67" s="249">
        <f t="shared" si="0"/>
        <v>0</v>
      </c>
      <c r="L67" s="249"/>
      <c r="M67" s="249">
        <f t="shared" si="1"/>
        <v>0</v>
      </c>
      <c r="N67" s="249">
        <f t="shared" si="2"/>
        <v>0</v>
      </c>
    </row>
    <row r="68" spans="6:14">
      <c r="F68" s="248" t="s">
        <v>23</v>
      </c>
      <c r="G68" s="298" t="s">
        <v>1541</v>
      </c>
      <c r="H68" s="299" t="s">
        <v>379</v>
      </c>
      <c r="I68" s="300">
        <v>28</v>
      </c>
      <c r="J68" s="249"/>
      <c r="K68" s="249">
        <f t="shared" si="0"/>
        <v>0</v>
      </c>
      <c r="L68" s="249"/>
      <c r="M68" s="249">
        <f t="shared" si="1"/>
        <v>0</v>
      </c>
      <c r="N68" s="249">
        <f t="shared" si="2"/>
        <v>0</v>
      </c>
    </row>
    <row r="69" spans="6:14">
      <c r="F69" s="236"/>
      <c r="G69" s="264" t="s">
        <v>1542</v>
      </c>
      <c r="H69" s="265"/>
      <c r="I69" s="266"/>
      <c r="J69" s="235"/>
      <c r="K69" s="235"/>
      <c r="L69" s="235"/>
      <c r="M69" s="235"/>
      <c r="N69" s="235"/>
    </row>
    <row r="70" spans="6:14">
      <c r="F70" s="248" t="s">
        <v>23</v>
      </c>
      <c r="G70" s="298" t="s">
        <v>1543</v>
      </c>
      <c r="H70" s="299" t="s">
        <v>379</v>
      </c>
      <c r="I70" s="300">
        <v>58</v>
      </c>
      <c r="J70" s="249"/>
      <c r="K70" s="249">
        <f>I70*J70</f>
        <v>0</v>
      </c>
      <c r="L70" s="249"/>
      <c r="M70" s="249">
        <f>I70*L70</f>
        <v>0</v>
      </c>
      <c r="N70" s="249">
        <f>K70+M70</f>
        <v>0</v>
      </c>
    </row>
    <row r="71" spans="6:14">
      <c r="F71" s="248"/>
      <c r="G71" s="298" t="s">
        <v>1544</v>
      </c>
      <c r="H71" s="299" t="s">
        <v>379</v>
      </c>
      <c r="I71" s="300">
        <v>20</v>
      </c>
      <c r="J71" s="249"/>
      <c r="K71" s="249">
        <f>I71*J71</f>
        <v>0</v>
      </c>
      <c r="L71" s="249"/>
      <c r="M71" s="249">
        <f>I71*L71</f>
        <v>0</v>
      </c>
      <c r="N71" s="249">
        <f>K71+M71</f>
        <v>0</v>
      </c>
    </row>
    <row r="72" spans="6:14">
      <c r="F72" s="248"/>
      <c r="G72" s="298" t="s">
        <v>1545</v>
      </c>
      <c r="H72" s="299" t="s">
        <v>379</v>
      </c>
      <c r="I72" s="300">
        <v>12</v>
      </c>
      <c r="J72" s="249"/>
      <c r="K72" s="249">
        <f>I72*J72</f>
        <v>0</v>
      </c>
      <c r="L72" s="249"/>
      <c r="M72" s="249">
        <f>I72*L72</f>
        <v>0</v>
      </c>
      <c r="N72" s="249">
        <f>K72+M72</f>
        <v>0</v>
      </c>
    </row>
    <row r="73" spans="6:14">
      <c r="F73" s="236"/>
      <c r="G73" s="264" t="s">
        <v>1546</v>
      </c>
      <c r="H73" s="265"/>
      <c r="I73" s="266"/>
      <c r="J73" s="235"/>
      <c r="K73" s="235"/>
      <c r="L73" s="235"/>
      <c r="M73" s="235"/>
      <c r="N73" s="235"/>
    </row>
    <row r="74" spans="6:14">
      <c r="F74" s="248" t="s">
        <v>23</v>
      </c>
      <c r="G74" s="298" t="s">
        <v>1547</v>
      </c>
      <c r="H74" s="299" t="s">
        <v>379</v>
      </c>
      <c r="I74" s="300">
        <v>105</v>
      </c>
      <c r="J74" s="249"/>
      <c r="K74" s="249">
        <f>I74*J74</f>
        <v>0</v>
      </c>
      <c r="L74" s="249"/>
      <c r="M74" s="249">
        <f>I74*L74</f>
        <v>0</v>
      </c>
      <c r="N74" s="249">
        <f>K74+M74</f>
        <v>0</v>
      </c>
    </row>
    <row r="75" spans="6:14">
      <c r="F75" s="248"/>
      <c r="G75" s="298" t="s">
        <v>1548</v>
      </c>
      <c r="H75" s="299" t="s">
        <v>379</v>
      </c>
      <c r="I75" s="300">
        <v>16</v>
      </c>
      <c r="J75" s="249"/>
      <c r="K75" s="249">
        <f>I75*J75</f>
        <v>0</v>
      </c>
      <c r="L75" s="249"/>
      <c r="M75" s="249">
        <f>I75*L75</f>
        <v>0</v>
      </c>
      <c r="N75" s="249">
        <f>K75+M75</f>
        <v>0</v>
      </c>
    </row>
    <row r="76" spans="6:14">
      <c r="F76" s="213"/>
      <c r="G76" s="214" t="s">
        <v>23</v>
      </c>
      <c r="H76" s="215" t="s">
        <v>23</v>
      </c>
      <c r="I76" s="216" t="s">
        <v>23</v>
      </c>
      <c r="J76" s="217" t="s">
        <v>1476</v>
      </c>
      <c r="K76" s="218"/>
      <c r="L76" s="217" t="s">
        <v>1477</v>
      </c>
      <c r="M76" s="218"/>
      <c r="N76" s="219" t="s">
        <v>1478</v>
      </c>
    </row>
    <row r="77" spans="6:14">
      <c r="F77" s="213"/>
      <c r="G77" s="223" t="s">
        <v>1479</v>
      </c>
      <c r="H77" s="215" t="s">
        <v>1480</v>
      </c>
      <c r="I77" s="216" t="s">
        <v>1481</v>
      </c>
      <c r="J77" s="224" t="s">
        <v>1482</v>
      </c>
      <c r="K77" s="217" t="s">
        <v>1478</v>
      </c>
      <c r="L77" s="224" t="s">
        <v>1482</v>
      </c>
      <c r="M77" s="217" t="s">
        <v>1478</v>
      </c>
      <c r="N77" s="219" t="s">
        <v>23</v>
      </c>
    </row>
    <row r="78" spans="6:14">
      <c r="F78" s="248"/>
      <c r="G78" s="298"/>
      <c r="H78" s="299"/>
      <c r="I78" s="300"/>
      <c r="J78" s="249"/>
      <c r="K78" s="249"/>
      <c r="L78" s="249"/>
      <c r="M78" s="249"/>
      <c r="N78" s="249"/>
    </row>
    <row r="79" spans="6:14">
      <c r="F79" s="236"/>
      <c r="G79" s="301" t="s">
        <v>1549</v>
      </c>
      <c r="H79" s="302" t="s">
        <v>5</v>
      </c>
      <c r="I79" s="303"/>
      <c r="J79" s="235"/>
      <c r="K79" s="235"/>
      <c r="L79" s="235"/>
      <c r="M79" s="235"/>
      <c r="N79" s="235"/>
    </row>
    <row r="80" spans="6:14">
      <c r="F80" s="248" t="s">
        <v>23</v>
      </c>
      <c r="G80" s="293" t="s">
        <v>1550</v>
      </c>
      <c r="H80" s="299" t="s">
        <v>1488</v>
      </c>
      <c r="I80" s="300">
        <v>30</v>
      </c>
      <c r="J80" s="249"/>
      <c r="K80" s="249">
        <f>I80*J80</f>
        <v>0</v>
      </c>
      <c r="L80" s="249"/>
      <c r="M80" s="249">
        <f>I80*L80</f>
        <v>0</v>
      </c>
      <c r="N80" s="249">
        <f>K80+M80</f>
        <v>0</v>
      </c>
    </row>
    <row r="81" spans="6:14">
      <c r="F81" s="248" t="s">
        <v>23</v>
      </c>
      <c r="G81" s="293" t="s">
        <v>1551</v>
      </c>
      <c r="H81" s="299" t="s">
        <v>1488</v>
      </c>
      <c r="I81" s="300">
        <v>24</v>
      </c>
      <c r="J81" s="249"/>
      <c r="K81" s="249">
        <f>I81*J81</f>
        <v>0</v>
      </c>
      <c r="L81" s="249"/>
      <c r="M81" s="249">
        <f>I81*L81</f>
        <v>0</v>
      </c>
      <c r="N81" s="249">
        <f>K81+M81</f>
        <v>0</v>
      </c>
    </row>
    <row r="82" spans="6:14">
      <c r="F82" s="270" t="s">
        <v>23</v>
      </c>
      <c r="G82" s="293" t="s">
        <v>1552</v>
      </c>
      <c r="H82" s="299" t="s">
        <v>1488</v>
      </c>
      <c r="I82" s="300">
        <v>3</v>
      </c>
      <c r="J82" s="249"/>
      <c r="K82" s="249">
        <f>I82*J82</f>
        <v>0</v>
      </c>
      <c r="L82" s="249"/>
      <c r="M82" s="249">
        <f>I82*L82</f>
        <v>0</v>
      </c>
      <c r="N82" s="249">
        <f>K82+M82</f>
        <v>0</v>
      </c>
    </row>
    <row r="83" spans="6:14">
      <c r="F83" s="270" t="s">
        <v>23</v>
      </c>
      <c r="G83" s="293" t="s">
        <v>1553</v>
      </c>
      <c r="H83" s="299" t="s">
        <v>1488</v>
      </c>
      <c r="I83" s="300">
        <v>1</v>
      </c>
      <c r="J83" s="249"/>
      <c r="K83" s="249">
        <f>I83*J83</f>
        <v>0</v>
      </c>
      <c r="L83" s="249"/>
      <c r="M83" s="249">
        <f>I83*L83</f>
        <v>0</v>
      </c>
      <c r="N83" s="249">
        <f>K83+M83</f>
        <v>0</v>
      </c>
    </row>
    <row r="84" spans="6:14">
      <c r="F84" s="270" t="s">
        <v>23</v>
      </c>
      <c r="G84" s="293" t="s">
        <v>1554</v>
      </c>
      <c r="H84" s="299" t="s">
        <v>1488</v>
      </c>
      <c r="I84" s="300">
        <v>2</v>
      </c>
      <c r="J84" s="249"/>
      <c r="K84" s="249">
        <f>I84*J84</f>
        <v>0</v>
      </c>
      <c r="L84" s="249"/>
      <c r="M84" s="249">
        <f>I84*L84</f>
        <v>0</v>
      </c>
      <c r="N84" s="249">
        <f>K84+M84</f>
        <v>0</v>
      </c>
    </row>
    <row r="85" spans="6:14">
      <c r="F85" s="236"/>
      <c r="G85" s="301" t="s">
        <v>1555</v>
      </c>
      <c r="H85" s="302" t="s">
        <v>5</v>
      </c>
      <c r="I85" s="303"/>
      <c r="J85" s="235"/>
      <c r="K85" s="235"/>
      <c r="L85" s="235"/>
      <c r="M85" s="235"/>
      <c r="N85" s="235"/>
    </row>
    <row r="86" spans="6:14">
      <c r="F86" s="270" t="s">
        <v>23</v>
      </c>
      <c r="G86" s="261" t="s">
        <v>1556</v>
      </c>
      <c r="H86" s="262" t="s">
        <v>1488</v>
      </c>
      <c r="I86" s="263">
        <v>7</v>
      </c>
      <c r="J86" s="249"/>
      <c r="K86" s="249">
        <f>I86*J86</f>
        <v>0</v>
      </c>
      <c r="L86" s="249"/>
      <c r="M86" s="249">
        <f>I86*L86</f>
        <v>0</v>
      </c>
      <c r="N86" s="249">
        <f>K86+M86</f>
        <v>0</v>
      </c>
    </row>
    <row r="87" spans="6:14">
      <c r="F87" s="270" t="s">
        <v>23</v>
      </c>
      <c r="G87" s="237" t="s">
        <v>1557</v>
      </c>
      <c r="H87" s="238" t="s">
        <v>1488</v>
      </c>
      <c r="I87" s="239">
        <v>2</v>
      </c>
      <c r="J87" s="249"/>
      <c r="K87" s="249">
        <f>I87*J87</f>
        <v>0</v>
      </c>
      <c r="L87" s="249"/>
      <c r="M87" s="249">
        <f>I87*L87</f>
        <v>0</v>
      </c>
      <c r="N87" s="249">
        <f>K87+M87</f>
        <v>0</v>
      </c>
    </row>
    <row r="88" spans="6:14">
      <c r="F88" s="270" t="s">
        <v>23</v>
      </c>
      <c r="G88" s="237" t="s">
        <v>1558</v>
      </c>
      <c r="H88" s="238" t="s">
        <v>1488</v>
      </c>
      <c r="I88" s="239">
        <v>20</v>
      </c>
      <c r="J88" s="249"/>
      <c r="K88" s="249">
        <f>I88*J88</f>
        <v>0</v>
      </c>
      <c r="L88" s="249"/>
      <c r="M88" s="249">
        <f>I88*L88</f>
        <v>0</v>
      </c>
      <c r="N88" s="249">
        <f>K88+M88</f>
        <v>0</v>
      </c>
    </row>
    <row r="89" spans="6:14">
      <c r="F89" s="270" t="s">
        <v>23</v>
      </c>
      <c r="G89" s="237" t="s">
        <v>1559</v>
      </c>
      <c r="H89" s="238" t="s">
        <v>1488</v>
      </c>
      <c r="I89" s="239">
        <v>2</v>
      </c>
      <c r="J89" s="249"/>
      <c r="K89" s="249">
        <f>I89*J89</f>
        <v>0</v>
      </c>
      <c r="L89" s="249"/>
      <c r="M89" s="249">
        <f>I89*L89</f>
        <v>0</v>
      </c>
      <c r="N89" s="249">
        <f>K89+M89</f>
        <v>0</v>
      </c>
    </row>
    <row r="90" spans="6:14">
      <c r="F90" s="236"/>
      <c r="G90" s="301" t="s">
        <v>1560</v>
      </c>
      <c r="H90" s="302" t="s">
        <v>5</v>
      </c>
      <c r="I90" s="303"/>
      <c r="J90" s="235"/>
      <c r="K90" s="235"/>
      <c r="L90" s="235"/>
      <c r="M90" s="235"/>
      <c r="N90" s="235"/>
    </row>
    <row r="91" spans="6:14">
      <c r="F91" s="270" t="s">
        <v>23</v>
      </c>
      <c r="G91" s="298" t="s">
        <v>1561</v>
      </c>
      <c r="H91" s="299" t="s">
        <v>1488</v>
      </c>
      <c r="I91" s="300">
        <v>15</v>
      </c>
      <c r="J91" s="249"/>
      <c r="K91" s="249">
        <f>I91*J91</f>
        <v>0</v>
      </c>
      <c r="L91" s="249"/>
      <c r="M91" s="249">
        <f>I91*L91</f>
        <v>0</v>
      </c>
      <c r="N91" s="249">
        <f>K91+M91</f>
        <v>0</v>
      </c>
    </row>
    <row r="92" spans="6:14">
      <c r="F92" s="270" t="s">
        <v>23</v>
      </c>
      <c r="G92" s="298" t="s">
        <v>1562</v>
      </c>
      <c r="H92" s="299" t="s">
        <v>1488</v>
      </c>
      <c r="I92" s="300">
        <v>80</v>
      </c>
      <c r="J92" s="249"/>
      <c r="K92" s="249">
        <f>I92*J92</f>
        <v>0</v>
      </c>
      <c r="L92" s="249"/>
      <c r="M92" s="249">
        <f>I92*L92</f>
        <v>0</v>
      </c>
      <c r="N92" s="249">
        <f>K92+M92</f>
        <v>0</v>
      </c>
    </row>
    <row r="93" spans="6:14">
      <c r="F93" s="270" t="s">
        <v>23</v>
      </c>
      <c r="G93" s="298" t="s">
        <v>1563</v>
      </c>
      <c r="H93" s="299" t="s">
        <v>1488</v>
      </c>
      <c r="I93" s="300">
        <v>10</v>
      </c>
      <c r="J93" s="249"/>
      <c r="K93" s="249">
        <f>I93*J93</f>
        <v>0</v>
      </c>
      <c r="L93" s="249"/>
      <c r="M93" s="249">
        <f>I93*L93</f>
        <v>0</v>
      </c>
      <c r="N93" s="249">
        <f>K93+M93</f>
        <v>0</v>
      </c>
    </row>
    <row r="94" spans="6:14">
      <c r="F94" s="236"/>
      <c r="G94" s="301" t="s">
        <v>1564</v>
      </c>
      <c r="H94" s="302" t="s">
        <v>5</v>
      </c>
      <c r="I94" s="303"/>
      <c r="J94" s="235"/>
      <c r="K94" s="235"/>
      <c r="L94" s="235"/>
      <c r="M94" s="235"/>
      <c r="N94" s="235"/>
    </row>
    <row r="95" spans="6:14">
      <c r="F95" s="270" t="s">
        <v>23</v>
      </c>
      <c r="G95" s="304" t="s">
        <v>1565</v>
      </c>
      <c r="H95" s="238" t="s">
        <v>1488</v>
      </c>
      <c r="I95" s="239">
        <v>7</v>
      </c>
      <c r="J95" s="249"/>
      <c r="K95" s="249">
        <f>I95*J95</f>
        <v>0</v>
      </c>
      <c r="L95" s="249"/>
      <c r="M95" s="249">
        <f>I95*L95</f>
        <v>0</v>
      </c>
      <c r="N95" s="249">
        <f>K95+M95</f>
        <v>0</v>
      </c>
    </row>
    <row r="96" spans="6:14">
      <c r="F96" s="236"/>
      <c r="G96" s="301" t="s">
        <v>1566</v>
      </c>
      <c r="H96" s="302" t="s">
        <v>5</v>
      </c>
      <c r="I96" s="303"/>
      <c r="J96" s="235"/>
      <c r="K96" s="235"/>
      <c r="L96" s="235"/>
      <c r="M96" s="235"/>
      <c r="N96" s="235"/>
    </row>
    <row r="97" spans="1:14">
      <c r="F97" s="270" t="s">
        <v>23</v>
      </c>
      <c r="G97" s="261" t="s">
        <v>1567</v>
      </c>
      <c r="H97" s="262" t="s">
        <v>379</v>
      </c>
      <c r="I97" s="263">
        <v>30</v>
      </c>
      <c r="J97" s="249"/>
      <c r="K97" s="249">
        <f>I97*J97</f>
        <v>0</v>
      </c>
      <c r="L97" s="249"/>
      <c r="M97" s="249">
        <f>I97*L97</f>
        <v>0</v>
      </c>
      <c r="N97" s="249">
        <f>K97+M97</f>
        <v>0</v>
      </c>
    </row>
    <row r="98" spans="1:14">
      <c r="F98" s="236"/>
      <c r="G98" s="305" t="s">
        <v>1568</v>
      </c>
      <c r="H98" s="265"/>
      <c r="I98" s="266"/>
      <c r="J98" s="235"/>
      <c r="K98" s="235"/>
      <c r="L98" s="235"/>
      <c r="M98" s="235"/>
      <c r="N98" s="235"/>
    </row>
    <row r="99" spans="1:14">
      <c r="F99" s="270" t="s">
        <v>23</v>
      </c>
      <c r="G99" s="261" t="s">
        <v>1569</v>
      </c>
      <c r="H99" s="262" t="s">
        <v>379</v>
      </c>
      <c r="I99" s="263">
        <v>18</v>
      </c>
      <c r="J99" s="249"/>
      <c r="K99" s="249">
        <f>I99*J99</f>
        <v>0</v>
      </c>
      <c r="L99" s="249"/>
      <c r="M99" s="249">
        <f>I99*L99</f>
        <v>0</v>
      </c>
      <c r="N99" s="249">
        <f>K99+M99</f>
        <v>0</v>
      </c>
    </row>
    <row r="100" spans="1:14">
      <c r="F100" s="270"/>
      <c r="G100" s="261" t="s">
        <v>1570</v>
      </c>
      <c r="H100" s="262" t="s">
        <v>379</v>
      </c>
      <c r="I100" s="263">
        <v>44</v>
      </c>
      <c r="J100" s="249"/>
      <c r="K100" s="249">
        <f>I100*J100</f>
        <v>0</v>
      </c>
      <c r="L100" s="249"/>
      <c r="M100" s="249">
        <f>I100*L100</f>
        <v>0</v>
      </c>
      <c r="N100" s="249">
        <f>K100+M100</f>
        <v>0</v>
      </c>
    </row>
    <row r="101" spans="1:14" s="311" customFormat="1">
      <c r="A101" s="306"/>
      <c r="B101" s="306"/>
      <c r="C101" s="306"/>
      <c r="D101" s="306"/>
      <c r="E101" s="306"/>
      <c r="F101" s="236"/>
      <c r="G101" s="307" t="s">
        <v>1571</v>
      </c>
      <c r="H101" s="308"/>
      <c r="I101" s="309"/>
      <c r="J101" s="310"/>
      <c r="K101" s="310"/>
      <c r="L101" s="310"/>
      <c r="M101" s="310"/>
      <c r="N101" s="310"/>
    </row>
    <row r="102" spans="1:14" s="311" customFormat="1">
      <c r="A102" s="306"/>
      <c r="B102" s="306"/>
      <c r="C102" s="306"/>
      <c r="D102" s="306"/>
      <c r="E102" s="306"/>
      <c r="F102" s="270" t="s">
        <v>23</v>
      </c>
      <c r="G102" s="312" t="s">
        <v>1572</v>
      </c>
      <c r="H102" s="313" t="s">
        <v>379</v>
      </c>
      <c r="I102" s="263">
        <v>20</v>
      </c>
      <c r="J102" s="249"/>
      <c r="K102" s="249">
        <f t="shared" ref="K102:K109" si="3">I102*J102</f>
        <v>0</v>
      </c>
      <c r="L102" s="249"/>
      <c r="M102" s="249">
        <f t="shared" ref="M102:M109" si="4">I102*L102</f>
        <v>0</v>
      </c>
      <c r="N102" s="249">
        <f t="shared" ref="N102:N109" si="5">K102+M102</f>
        <v>0</v>
      </c>
    </row>
    <row r="103" spans="1:14" s="311" customFormat="1">
      <c r="A103" s="306"/>
      <c r="B103" s="306"/>
      <c r="C103" s="306"/>
      <c r="D103" s="306"/>
      <c r="E103" s="306"/>
      <c r="F103" s="270" t="s">
        <v>23</v>
      </c>
      <c r="G103" s="312" t="s">
        <v>1573</v>
      </c>
      <c r="H103" s="313" t="s">
        <v>379</v>
      </c>
      <c r="I103" s="263">
        <v>18</v>
      </c>
      <c r="J103" s="249"/>
      <c r="K103" s="249">
        <f t="shared" si="3"/>
        <v>0</v>
      </c>
      <c r="L103" s="249"/>
      <c r="M103" s="249">
        <f t="shared" si="4"/>
        <v>0</v>
      </c>
      <c r="N103" s="249">
        <f t="shared" si="5"/>
        <v>0</v>
      </c>
    </row>
    <row r="104" spans="1:14" s="311" customFormat="1">
      <c r="A104" s="306"/>
      <c r="B104" s="306"/>
      <c r="C104" s="306"/>
      <c r="D104" s="306"/>
      <c r="E104" s="306"/>
      <c r="F104" s="270" t="s">
        <v>23</v>
      </c>
      <c r="G104" s="312" t="s">
        <v>1574</v>
      </c>
      <c r="H104" s="313" t="s">
        <v>1488</v>
      </c>
      <c r="I104" s="263">
        <v>40</v>
      </c>
      <c r="J104" s="249"/>
      <c r="K104" s="249">
        <f t="shared" si="3"/>
        <v>0</v>
      </c>
      <c r="L104" s="249"/>
      <c r="M104" s="249">
        <f t="shared" si="4"/>
        <v>0</v>
      </c>
      <c r="N104" s="249">
        <f t="shared" si="5"/>
        <v>0</v>
      </c>
    </row>
    <row r="105" spans="1:14" s="311" customFormat="1">
      <c r="A105" s="306"/>
      <c r="B105" s="306"/>
      <c r="C105" s="306"/>
      <c r="D105" s="306"/>
      <c r="E105" s="306"/>
      <c r="F105" s="270" t="s">
        <v>23</v>
      </c>
      <c r="G105" s="312" t="s">
        <v>1575</v>
      </c>
      <c r="H105" s="313" t="s">
        <v>1488</v>
      </c>
      <c r="I105" s="263">
        <v>12</v>
      </c>
      <c r="J105" s="249"/>
      <c r="K105" s="249">
        <f t="shared" si="3"/>
        <v>0</v>
      </c>
      <c r="L105" s="249"/>
      <c r="M105" s="249">
        <f t="shared" si="4"/>
        <v>0</v>
      </c>
      <c r="N105" s="249">
        <f t="shared" si="5"/>
        <v>0</v>
      </c>
    </row>
    <row r="106" spans="1:14" s="311" customFormat="1">
      <c r="A106" s="306"/>
      <c r="B106" s="306"/>
      <c r="C106" s="306"/>
      <c r="D106" s="306"/>
      <c r="E106" s="306"/>
      <c r="F106" s="270" t="s">
        <v>23</v>
      </c>
      <c r="G106" s="312" t="s">
        <v>1576</v>
      </c>
      <c r="H106" s="313" t="s">
        <v>1488</v>
      </c>
      <c r="I106" s="263">
        <v>14</v>
      </c>
      <c r="J106" s="249"/>
      <c r="K106" s="249">
        <f t="shared" si="3"/>
        <v>0</v>
      </c>
      <c r="L106" s="249"/>
      <c r="M106" s="249">
        <f t="shared" si="4"/>
        <v>0</v>
      </c>
      <c r="N106" s="249">
        <f t="shared" si="5"/>
        <v>0</v>
      </c>
    </row>
    <row r="107" spans="1:14" s="311" customFormat="1">
      <c r="A107" s="306"/>
      <c r="B107" s="306"/>
      <c r="C107" s="306"/>
      <c r="D107" s="306"/>
      <c r="E107" s="306"/>
      <c r="F107" s="270" t="s">
        <v>23</v>
      </c>
      <c r="G107" s="312" t="s">
        <v>1577</v>
      </c>
      <c r="H107" s="313" t="s">
        <v>1488</v>
      </c>
      <c r="I107" s="263">
        <v>26</v>
      </c>
      <c r="J107" s="249"/>
      <c r="K107" s="249">
        <f>I107*J107</f>
        <v>0</v>
      </c>
      <c r="L107" s="249"/>
      <c r="M107" s="249">
        <f>I107*L107</f>
        <v>0</v>
      </c>
      <c r="N107" s="249">
        <f>K107+M107</f>
        <v>0</v>
      </c>
    </row>
    <row r="108" spans="1:14" s="311" customFormat="1">
      <c r="A108" s="306"/>
      <c r="B108" s="306"/>
      <c r="C108" s="306"/>
      <c r="D108" s="306"/>
      <c r="E108" s="306"/>
      <c r="F108" s="270" t="s">
        <v>23</v>
      </c>
      <c r="G108" s="312" t="s">
        <v>1578</v>
      </c>
      <c r="H108" s="313" t="s">
        <v>1488</v>
      </c>
      <c r="I108" s="263">
        <v>26</v>
      </c>
      <c r="J108" s="249"/>
      <c r="K108" s="249">
        <f>I108*J108</f>
        <v>0</v>
      </c>
      <c r="L108" s="249"/>
      <c r="M108" s="249">
        <f>I108*L108</f>
        <v>0</v>
      </c>
      <c r="N108" s="249">
        <f>K108+M108</f>
        <v>0</v>
      </c>
    </row>
    <row r="109" spans="1:14" s="311" customFormat="1">
      <c r="A109" s="306"/>
      <c r="B109" s="306"/>
      <c r="C109" s="306"/>
      <c r="D109" s="306"/>
      <c r="E109" s="306"/>
      <c r="F109" s="270" t="s">
        <v>23</v>
      </c>
      <c r="G109" s="312" t="s">
        <v>1579</v>
      </c>
      <c r="H109" s="313" t="s">
        <v>1488</v>
      </c>
      <c r="I109" s="263">
        <v>4</v>
      </c>
      <c r="J109" s="249"/>
      <c r="K109" s="249">
        <f t="shared" si="3"/>
        <v>0</v>
      </c>
      <c r="L109" s="249"/>
      <c r="M109" s="249">
        <f t="shared" si="4"/>
        <v>0</v>
      </c>
      <c r="N109" s="249">
        <f t="shared" si="5"/>
        <v>0</v>
      </c>
    </row>
    <row r="110" spans="1:14" s="311" customFormat="1">
      <c r="A110" s="306"/>
      <c r="B110" s="306"/>
      <c r="C110" s="306"/>
      <c r="D110" s="306"/>
      <c r="E110" s="306"/>
      <c r="F110" s="270" t="s">
        <v>23</v>
      </c>
      <c r="G110" s="312" t="s">
        <v>1580</v>
      </c>
      <c r="H110" s="313" t="s">
        <v>1488</v>
      </c>
      <c r="I110" s="263">
        <v>2</v>
      </c>
      <c r="J110" s="249"/>
      <c r="K110" s="249">
        <f>I110*J110</f>
        <v>0</v>
      </c>
      <c r="L110" s="249"/>
      <c r="M110" s="249">
        <f>I110*L110</f>
        <v>0</v>
      </c>
      <c r="N110" s="249">
        <f>K110+M110</f>
        <v>0</v>
      </c>
    </row>
    <row r="111" spans="1:14" s="311" customFormat="1">
      <c r="A111" s="306"/>
      <c r="B111" s="306"/>
      <c r="C111" s="306"/>
      <c r="D111" s="306"/>
      <c r="E111" s="306"/>
      <c r="F111" s="270"/>
      <c r="G111" s="244" t="s">
        <v>1581</v>
      </c>
      <c r="H111" s="313"/>
      <c r="I111" s="263"/>
      <c r="J111" s="249"/>
      <c r="K111" s="249"/>
      <c r="L111" s="249"/>
      <c r="M111" s="249"/>
      <c r="N111" s="249"/>
    </row>
    <row r="112" spans="1:14" s="311" customFormat="1">
      <c r="A112" s="306"/>
      <c r="B112" s="306"/>
      <c r="C112" s="306"/>
      <c r="D112" s="306"/>
      <c r="E112" s="306"/>
      <c r="F112" s="236"/>
      <c r="G112" s="307" t="s">
        <v>1582</v>
      </c>
      <c r="H112" s="308"/>
      <c r="I112" s="309"/>
      <c r="J112" s="310"/>
      <c r="K112" s="310"/>
      <c r="L112" s="310"/>
      <c r="M112" s="310"/>
      <c r="N112" s="310"/>
    </row>
    <row r="113" spans="1:14" s="311" customFormat="1">
      <c r="A113" s="306"/>
      <c r="B113" s="306"/>
      <c r="C113" s="306"/>
      <c r="D113" s="306"/>
      <c r="E113" s="306"/>
      <c r="F113" s="270" t="s">
        <v>23</v>
      </c>
      <c r="G113" s="312" t="s">
        <v>1583</v>
      </c>
      <c r="H113" s="313" t="s">
        <v>1488</v>
      </c>
      <c r="I113" s="263">
        <v>50</v>
      </c>
      <c r="J113" s="249"/>
      <c r="K113" s="249">
        <f>I113*J113</f>
        <v>0</v>
      </c>
      <c r="L113" s="249"/>
      <c r="M113" s="249">
        <f>I113*L113</f>
        <v>0</v>
      </c>
      <c r="N113" s="249">
        <f>K113+M113</f>
        <v>0</v>
      </c>
    </row>
    <row r="114" spans="1:14" s="311" customFormat="1">
      <c r="A114" s="306"/>
      <c r="B114" s="306"/>
      <c r="C114" s="306"/>
      <c r="D114" s="306"/>
      <c r="E114" s="306"/>
      <c r="F114" s="213"/>
      <c r="G114" s="214" t="s">
        <v>23</v>
      </c>
      <c r="H114" s="215" t="s">
        <v>23</v>
      </c>
      <c r="I114" s="216" t="s">
        <v>23</v>
      </c>
      <c r="J114" s="217" t="s">
        <v>1476</v>
      </c>
      <c r="K114" s="218"/>
      <c r="L114" s="217" t="s">
        <v>1477</v>
      </c>
      <c r="M114" s="218"/>
      <c r="N114" s="219" t="s">
        <v>1478</v>
      </c>
    </row>
    <row r="115" spans="1:14" s="311" customFormat="1">
      <c r="A115" s="306"/>
      <c r="B115" s="306"/>
      <c r="C115" s="306"/>
      <c r="D115" s="306"/>
      <c r="E115" s="306"/>
      <c r="F115" s="213"/>
      <c r="G115" s="223" t="s">
        <v>1479</v>
      </c>
      <c r="H115" s="215" t="s">
        <v>1480</v>
      </c>
      <c r="I115" s="216" t="s">
        <v>1481</v>
      </c>
      <c r="J115" s="224" t="s">
        <v>1482</v>
      </c>
      <c r="K115" s="217" t="s">
        <v>1478</v>
      </c>
      <c r="L115" s="224" t="s">
        <v>1482</v>
      </c>
      <c r="M115" s="217" t="s">
        <v>1478</v>
      </c>
      <c r="N115" s="219" t="s">
        <v>23</v>
      </c>
    </row>
    <row r="116" spans="1:14" s="311" customFormat="1">
      <c r="A116" s="306"/>
      <c r="B116" s="306"/>
      <c r="C116" s="306"/>
      <c r="D116" s="306"/>
      <c r="E116" s="306"/>
      <c r="F116" s="270"/>
      <c r="G116" s="312"/>
      <c r="H116" s="313"/>
      <c r="I116" s="263"/>
      <c r="J116" s="249"/>
      <c r="K116" s="249"/>
      <c r="L116" s="249"/>
      <c r="M116" s="249"/>
      <c r="N116" s="249"/>
    </row>
    <row r="117" spans="1:14">
      <c r="F117" s="236"/>
      <c r="G117" s="314" t="s">
        <v>1584</v>
      </c>
      <c r="H117" s="315" t="s">
        <v>5</v>
      </c>
      <c r="I117" s="316"/>
      <c r="J117" s="235"/>
      <c r="K117" s="235"/>
      <c r="L117" s="235"/>
      <c r="M117" s="235"/>
      <c r="N117" s="235"/>
    </row>
    <row r="118" spans="1:14">
      <c r="F118" s="236"/>
      <c r="G118" s="245" t="s">
        <v>1585</v>
      </c>
      <c r="H118" s="246" t="s">
        <v>5</v>
      </c>
      <c r="I118" s="247"/>
      <c r="J118" s="235"/>
      <c r="K118" s="235"/>
      <c r="L118" s="235"/>
      <c r="M118" s="235"/>
      <c r="N118" s="235"/>
    </row>
    <row r="119" spans="1:14" s="297" customFormat="1">
      <c r="A119" s="291"/>
      <c r="B119" s="291"/>
      <c r="C119" s="291"/>
      <c r="D119" s="291"/>
      <c r="E119" s="291"/>
      <c r="F119" s="317" t="s">
        <v>23</v>
      </c>
      <c r="G119" s="293" t="s">
        <v>1586</v>
      </c>
      <c r="H119" s="294" t="s">
        <v>1488</v>
      </c>
      <c r="I119" s="295">
        <v>3</v>
      </c>
      <c r="J119" s="318"/>
      <c r="K119" s="318">
        <f>I119*J119</f>
        <v>0</v>
      </c>
      <c r="L119" s="318"/>
      <c r="M119" s="318">
        <f>I119*L119</f>
        <v>0</v>
      </c>
      <c r="N119" s="318">
        <f>K119+M119</f>
        <v>0</v>
      </c>
    </row>
    <row r="120" spans="1:14">
      <c r="F120" s="236"/>
      <c r="G120" s="301" t="s">
        <v>1587</v>
      </c>
      <c r="H120" s="302" t="s">
        <v>5</v>
      </c>
      <c r="I120" s="303"/>
      <c r="J120" s="235"/>
      <c r="K120" s="235"/>
      <c r="L120" s="235"/>
      <c r="M120" s="235"/>
      <c r="N120" s="235"/>
    </row>
    <row r="121" spans="1:14">
      <c r="F121" s="270" t="s">
        <v>23</v>
      </c>
      <c r="G121" s="298" t="s">
        <v>1588</v>
      </c>
      <c r="H121" s="299" t="s">
        <v>1488</v>
      </c>
      <c r="I121" s="300">
        <v>3</v>
      </c>
      <c r="J121" s="318"/>
      <c r="K121" s="318">
        <f>I121*J121</f>
        <v>0</v>
      </c>
      <c r="L121" s="318"/>
      <c r="M121" s="318">
        <f>I121*L121</f>
        <v>0</v>
      </c>
      <c r="N121" s="318">
        <f>K121+M121</f>
        <v>0</v>
      </c>
    </row>
    <row r="122" spans="1:14" s="297" customFormat="1">
      <c r="A122" s="291"/>
      <c r="B122" s="291"/>
      <c r="C122" s="291"/>
      <c r="D122" s="291"/>
      <c r="E122" s="291"/>
      <c r="F122" s="292"/>
      <c r="G122" s="245" t="s">
        <v>1589</v>
      </c>
      <c r="H122" s="246" t="s">
        <v>5</v>
      </c>
      <c r="I122" s="247"/>
      <c r="J122" s="296"/>
      <c r="K122" s="296"/>
      <c r="L122" s="296"/>
      <c r="M122" s="296"/>
      <c r="N122" s="296"/>
    </row>
    <row r="123" spans="1:14" s="297" customFormat="1">
      <c r="A123" s="291"/>
      <c r="B123" s="291"/>
      <c r="C123" s="291"/>
      <c r="D123" s="291"/>
      <c r="E123" s="291"/>
      <c r="F123" s="317" t="s">
        <v>23</v>
      </c>
      <c r="G123" s="237" t="s">
        <v>1590</v>
      </c>
      <c r="H123" s="238" t="s">
        <v>1488</v>
      </c>
      <c r="I123" s="239">
        <v>2</v>
      </c>
      <c r="J123" s="318"/>
      <c r="K123" s="318">
        <f>I123*J123</f>
        <v>0</v>
      </c>
      <c r="L123" s="318"/>
      <c r="M123" s="318">
        <f>I123*L123</f>
        <v>0</v>
      </c>
      <c r="N123" s="318">
        <f>K123+M123</f>
        <v>0</v>
      </c>
    </row>
    <row r="124" spans="1:14" s="297" customFormat="1">
      <c r="A124" s="291"/>
      <c r="B124" s="291"/>
      <c r="C124" s="291"/>
      <c r="D124" s="291"/>
      <c r="E124" s="291"/>
      <c r="F124" s="317" t="s">
        <v>23</v>
      </c>
      <c r="G124" s="237" t="s">
        <v>1591</v>
      </c>
      <c r="H124" s="238" t="s">
        <v>1488</v>
      </c>
      <c r="I124" s="239">
        <v>2</v>
      </c>
      <c r="J124" s="318"/>
      <c r="K124" s="318">
        <f>I124*J124</f>
        <v>0</v>
      </c>
      <c r="L124" s="318"/>
      <c r="M124" s="318">
        <f>I124*L124</f>
        <v>0</v>
      </c>
      <c r="N124" s="318">
        <f>K124+M124</f>
        <v>0</v>
      </c>
    </row>
    <row r="125" spans="1:14">
      <c r="F125" s="236"/>
      <c r="G125" s="301" t="s">
        <v>1592</v>
      </c>
      <c r="H125" s="302" t="s">
        <v>5</v>
      </c>
      <c r="I125" s="303"/>
      <c r="J125" s="235"/>
      <c r="K125" s="235"/>
      <c r="L125" s="235"/>
      <c r="M125" s="235"/>
      <c r="N125" s="235"/>
    </row>
    <row r="126" spans="1:14">
      <c r="F126" s="270" t="s">
        <v>23</v>
      </c>
      <c r="G126" s="298" t="s">
        <v>1593</v>
      </c>
      <c r="H126" s="299" t="s">
        <v>1488</v>
      </c>
      <c r="I126" s="300">
        <v>7</v>
      </c>
      <c r="J126" s="318"/>
      <c r="K126" s="318">
        <f>I126*J126</f>
        <v>0</v>
      </c>
      <c r="L126" s="318"/>
      <c r="M126" s="318">
        <f>I126*L126</f>
        <v>0</v>
      </c>
      <c r="N126" s="318">
        <f>K126+M126</f>
        <v>0</v>
      </c>
    </row>
    <row r="127" spans="1:14">
      <c r="F127" s="236"/>
      <c r="G127" s="245" t="s">
        <v>1594</v>
      </c>
      <c r="H127" s="246" t="s">
        <v>5</v>
      </c>
      <c r="I127" s="247"/>
      <c r="J127" s="235"/>
      <c r="K127" s="235"/>
      <c r="L127" s="235"/>
      <c r="M127" s="235"/>
      <c r="N127" s="235"/>
    </row>
    <row r="128" spans="1:14" s="297" customFormat="1">
      <c r="A128" s="291"/>
      <c r="B128" s="291"/>
      <c r="C128" s="291"/>
      <c r="D128" s="291"/>
      <c r="E128" s="291"/>
      <c r="F128" s="317" t="s">
        <v>23</v>
      </c>
      <c r="G128" s="293" t="s">
        <v>1595</v>
      </c>
      <c r="H128" s="294" t="s">
        <v>1488</v>
      </c>
      <c r="I128" s="295">
        <v>3</v>
      </c>
      <c r="J128" s="318"/>
      <c r="K128" s="318">
        <f>I128*J128</f>
        <v>0</v>
      </c>
      <c r="L128" s="318"/>
      <c r="M128" s="318">
        <f>I128*L128</f>
        <v>0</v>
      </c>
      <c r="N128" s="318">
        <f>K128+M128</f>
        <v>0</v>
      </c>
    </row>
    <row r="129" spans="1:14" s="297" customFormat="1">
      <c r="A129" s="291"/>
      <c r="B129" s="291"/>
      <c r="C129" s="291"/>
      <c r="D129" s="291"/>
      <c r="E129" s="291"/>
      <c r="F129" s="317"/>
      <c r="G129" s="244" t="s">
        <v>1596</v>
      </c>
      <c r="H129" s="294"/>
      <c r="I129" s="295"/>
      <c r="J129" s="318"/>
      <c r="K129" s="318"/>
      <c r="L129" s="318"/>
      <c r="M129" s="318"/>
      <c r="N129" s="318"/>
    </row>
    <row r="130" spans="1:14">
      <c r="F130" s="236"/>
      <c r="G130" s="245" t="s">
        <v>1597</v>
      </c>
      <c r="H130" s="246" t="s">
        <v>5</v>
      </c>
      <c r="I130" s="247"/>
      <c r="J130" s="235"/>
      <c r="K130" s="235"/>
      <c r="L130" s="235"/>
      <c r="M130" s="235"/>
      <c r="N130" s="235"/>
    </row>
    <row r="131" spans="1:14" s="297" customFormat="1">
      <c r="A131" s="291"/>
      <c r="B131" s="291"/>
      <c r="C131" s="291"/>
      <c r="D131" s="291"/>
      <c r="E131" s="291"/>
      <c r="F131" s="317" t="s">
        <v>23</v>
      </c>
      <c r="G131" s="319" t="s">
        <v>1598</v>
      </c>
      <c r="H131" s="320" t="s">
        <v>1488</v>
      </c>
      <c r="I131" s="321">
        <v>16</v>
      </c>
      <c r="J131" s="318"/>
      <c r="K131" s="318">
        <f>I131*J131</f>
        <v>0</v>
      </c>
      <c r="L131" s="318"/>
      <c r="M131" s="318">
        <f>I131*L131</f>
        <v>0</v>
      </c>
      <c r="N131" s="318">
        <f>K131+M131</f>
        <v>0</v>
      </c>
    </row>
    <row r="132" spans="1:14">
      <c r="F132" s="270"/>
      <c r="G132" s="322" t="s">
        <v>1599</v>
      </c>
      <c r="H132" s="299"/>
      <c r="I132" s="300"/>
      <c r="J132" s="318"/>
      <c r="K132" s="318"/>
      <c r="L132" s="318"/>
      <c r="M132" s="318"/>
      <c r="N132" s="318"/>
    </row>
    <row r="133" spans="1:14">
      <c r="F133" s="236"/>
      <c r="G133" s="323" t="s">
        <v>1600</v>
      </c>
      <c r="H133" s="302" t="s">
        <v>5</v>
      </c>
      <c r="I133" s="303"/>
      <c r="J133" s="235"/>
      <c r="K133" s="235"/>
      <c r="L133" s="235"/>
      <c r="M133" s="235"/>
      <c r="N133" s="235"/>
    </row>
    <row r="134" spans="1:14">
      <c r="F134" s="236"/>
      <c r="G134" s="301" t="s">
        <v>1601</v>
      </c>
      <c r="H134" s="302" t="s">
        <v>5</v>
      </c>
      <c r="I134" s="303"/>
      <c r="J134" s="235"/>
      <c r="K134" s="235"/>
      <c r="L134" s="235"/>
      <c r="M134" s="235"/>
      <c r="N134" s="235"/>
    </row>
    <row r="135" spans="1:14">
      <c r="F135" s="236"/>
      <c r="G135" s="298" t="s">
        <v>1602</v>
      </c>
      <c r="H135" s="299" t="s">
        <v>5</v>
      </c>
      <c r="I135" s="300"/>
      <c r="J135" s="235"/>
      <c r="K135" s="235"/>
      <c r="L135" s="235"/>
      <c r="M135" s="235"/>
      <c r="N135" s="235"/>
    </row>
    <row r="136" spans="1:14">
      <c r="F136" s="270" t="s">
        <v>23</v>
      </c>
      <c r="G136" s="298" t="s">
        <v>1603</v>
      </c>
      <c r="H136" s="299" t="s">
        <v>379</v>
      </c>
      <c r="I136" s="300">
        <v>34</v>
      </c>
      <c r="J136" s="249"/>
      <c r="K136" s="249">
        <f>I136*J136</f>
        <v>0</v>
      </c>
      <c r="L136" s="249"/>
      <c r="M136" s="249">
        <f>I136*L136</f>
        <v>0</v>
      </c>
      <c r="N136" s="249">
        <f>K136+M136</f>
        <v>0</v>
      </c>
    </row>
    <row r="137" spans="1:14">
      <c r="F137" s="236"/>
      <c r="G137" s="301" t="s">
        <v>1601</v>
      </c>
      <c r="H137" s="302" t="s">
        <v>5</v>
      </c>
      <c r="I137" s="303"/>
      <c r="J137" s="235"/>
      <c r="K137" s="235"/>
      <c r="L137" s="235"/>
      <c r="M137" s="235"/>
      <c r="N137" s="235"/>
    </row>
    <row r="138" spans="1:14">
      <c r="F138" s="236"/>
      <c r="G138" s="298" t="s">
        <v>1604</v>
      </c>
      <c r="H138" s="299" t="s">
        <v>5</v>
      </c>
      <c r="I138" s="300"/>
      <c r="J138" s="235"/>
      <c r="K138" s="235"/>
      <c r="L138" s="235"/>
      <c r="M138" s="235"/>
      <c r="N138" s="235"/>
    </row>
    <row r="139" spans="1:14">
      <c r="F139" s="270" t="s">
        <v>23</v>
      </c>
      <c r="G139" s="298" t="s">
        <v>1605</v>
      </c>
      <c r="H139" s="299" t="s">
        <v>379</v>
      </c>
      <c r="I139" s="300">
        <v>4</v>
      </c>
      <c r="J139" s="249"/>
      <c r="K139" s="249">
        <f>I139*J139</f>
        <v>0</v>
      </c>
      <c r="L139" s="249"/>
      <c r="M139" s="249">
        <f>I139*L139</f>
        <v>0</v>
      </c>
      <c r="N139" s="249">
        <f>K139+M139</f>
        <v>0</v>
      </c>
    </row>
    <row r="140" spans="1:14">
      <c r="F140" s="236"/>
      <c r="G140" s="305" t="s">
        <v>1568</v>
      </c>
      <c r="H140" s="265"/>
      <c r="I140" s="266"/>
      <c r="J140" s="235"/>
      <c r="K140" s="235"/>
      <c r="L140" s="235"/>
      <c r="M140" s="235"/>
      <c r="N140" s="235"/>
    </row>
    <row r="141" spans="1:14">
      <c r="F141" s="270" t="s">
        <v>23</v>
      </c>
      <c r="G141" s="261" t="s">
        <v>1606</v>
      </c>
      <c r="H141" s="262" t="s">
        <v>379</v>
      </c>
      <c r="I141" s="263">
        <v>28</v>
      </c>
      <c r="J141" s="249"/>
      <c r="K141" s="249">
        <f>I141*J141</f>
        <v>0</v>
      </c>
      <c r="L141" s="249"/>
      <c r="M141" s="249">
        <f>I141*L141</f>
        <v>0</v>
      </c>
      <c r="N141" s="249">
        <f>K141+M141</f>
        <v>0</v>
      </c>
    </row>
    <row r="142" spans="1:14">
      <c r="F142" s="236"/>
      <c r="G142" s="245" t="s">
        <v>1607</v>
      </c>
      <c r="H142" s="246" t="s">
        <v>5</v>
      </c>
      <c r="I142" s="247"/>
      <c r="J142" s="235"/>
      <c r="K142" s="235"/>
      <c r="L142" s="235"/>
      <c r="M142" s="235"/>
      <c r="N142" s="235"/>
    </row>
    <row r="143" spans="1:14">
      <c r="F143" s="270" t="s">
        <v>23</v>
      </c>
      <c r="G143" s="237" t="s">
        <v>1608</v>
      </c>
      <c r="H143" s="238" t="s">
        <v>1488</v>
      </c>
      <c r="I143" s="239">
        <v>10</v>
      </c>
      <c r="J143" s="249"/>
      <c r="K143" s="249">
        <f>I143*J143</f>
        <v>0</v>
      </c>
      <c r="L143" s="249"/>
      <c r="M143" s="249">
        <f>I143*L143</f>
        <v>0</v>
      </c>
      <c r="N143" s="249">
        <f>K143+M143</f>
        <v>0</v>
      </c>
    </row>
    <row r="144" spans="1:14">
      <c r="F144" s="236"/>
      <c r="G144" s="305" t="s">
        <v>1609</v>
      </c>
      <c r="H144" s="265"/>
      <c r="I144" s="266"/>
      <c r="J144" s="235"/>
      <c r="K144" s="235"/>
      <c r="L144" s="235"/>
      <c r="M144" s="235"/>
      <c r="N144" s="235"/>
    </row>
    <row r="145" spans="6:14">
      <c r="F145" s="270" t="s">
        <v>23</v>
      </c>
      <c r="G145" s="261" t="s">
        <v>1610</v>
      </c>
      <c r="H145" s="262" t="s">
        <v>1488</v>
      </c>
      <c r="I145" s="263">
        <v>1</v>
      </c>
      <c r="J145" s="249"/>
      <c r="K145" s="249">
        <f>I145*J145</f>
        <v>0</v>
      </c>
      <c r="L145" s="249"/>
      <c r="M145" s="249">
        <f>I145*L145</f>
        <v>0</v>
      </c>
      <c r="N145" s="249">
        <f>K145+M145</f>
        <v>0</v>
      </c>
    </row>
    <row r="146" spans="6:14">
      <c r="F146" s="270" t="s">
        <v>23</v>
      </c>
      <c r="G146" s="261" t="s">
        <v>1611</v>
      </c>
      <c r="H146" s="262" t="s">
        <v>1488</v>
      </c>
      <c r="I146" s="263">
        <v>1</v>
      </c>
      <c r="J146" s="249"/>
      <c r="K146" s="249">
        <f>I146*J146</f>
        <v>0</v>
      </c>
      <c r="L146" s="249"/>
      <c r="M146" s="249">
        <f>I146*L146</f>
        <v>0</v>
      </c>
      <c r="N146" s="249">
        <f>K146+M146</f>
        <v>0</v>
      </c>
    </row>
    <row r="147" spans="6:14">
      <c r="F147" s="270"/>
      <c r="G147" s="324" t="s">
        <v>1612</v>
      </c>
      <c r="H147" s="302" t="s">
        <v>5</v>
      </c>
      <c r="I147" s="303"/>
      <c r="J147" s="235"/>
      <c r="K147" s="235"/>
      <c r="L147" s="235"/>
      <c r="M147" s="235"/>
      <c r="N147" s="235"/>
    </row>
    <row r="148" spans="6:14">
      <c r="F148" s="270"/>
      <c r="G148" s="301" t="s">
        <v>1613</v>
      </c>
      <c r="H148" s="302" t="s">
        <v>5</v>
      </c>
      <c r="I148" s="303"/>
      <c r="J148" s="235"/>
      <c r="K148" s="235"/>
      <c r="L148" s="235"/>
      <c r="M148" s="235"/>
      <c r="N148" s="235"/>
    </row>
    <row r="149" spans="6:14">
      <c r="F149" s="270"/>
      <c r="G149" s="298" t="s">
        <v>1614</v>
      </c>
      <c r="H149" s="299" t="s">
        <v>1488</v>
      </c>
      <c r="I149" s="300">
        <v>1</v>
      </c>
      <c r="J149" s="249"/>
      <c r="K149" s="249">
        <f>I149*J149</f>
        <v>0</v>
      </c>
      <c r="L149" s="249"/>
      <c r="M149" s="249">
        <f>I149*L149</f>
        <v>0</v>
      </c>
      <c r="N149" s="249">
        <f>K149+M149</f>
        <v>0</v>
      </c>
    </row>
    <row r="150" spans="6:14">
      <c r="F150" s="270"/>
      <c r="G150" s="298" t="s">
        <v>1615</v>
      </c>
      <c r="H150" s="299" t="s">
        <v>1488</v>
      </c>
      <c r="I150" s="300">
        <v>2</v>
      </c>
      <c r="J150" s="249"/>
      <c r="K150" s="249">
        <f>I150*J150</f>
        <v>0</v>
      </c>
      <c r="L150" s="249"/>
      <c r="M150" s="249">
        <f>I150*L150</f>
        <v>0</v>
      </c>
      <c r="N150" s="249">
        <f>K150+M150</f>
        <v>0</v>
      </c>
    </row>
    <row r="151" spans="6:14">
      <c r="F151" s="270"/>
      <c r="G151" s="298" t="s">
        <v>1616</v>
      </c>
      <c r="H151" s="299" t="s">
        <v>1488</v>
      </c>
      <c r="I151" s="300">
        <v>1</v>
      </c>
      <c r="J151" s="249"/>
      <c r="K151" s="249">
        <f>I151*J151</f>
        <v>0</v>
      </c>
      <c r="L151" s="249"/>
      <c r="M151" s="249">
        <f>I151*L151</f>
        <v>0</v>
      </c>
      <c r="N151" s="249">
        <f>K151+M151</f>
        <v>0</v>
      </c>
    </row>
    <row r="152" spans="6:14">
      <c r="F152" s="213"/>
      <c r="G152" s="214" t="s">
        <v>23</v>
      </c>
      <c r="H152" s="215" t="s">
        <v>23</v>
      </c>
      <c r="I152" s="216" t="s">
        <v>23</v>
      </c>
      <c r="J152" s="217" t="s">
        <v>1476</v>
      </c>
      <c r="K152" s="218"/>
      <c r="L152" s="217" t="s">
        <v>1477</v>
      </c>
      <c r="M152" s="218"/>
      <c r="N152" s="219" t="s">
        <v>1478</v>
      </c>
    </row>
    <row r="153" spans="6:14">
      <c r="F153" s="213"/>
      <c r="G153" s="223" t="s">
        <v>1479</v>
      </c>
      <c r="H153" s="215" t="s">
        <v>1480</v>
      </c>
      <c r="I153" s="216" t="s">
        <v>1481</v>
      </c>
      <c r="J153" s="224" t="s">
        <v>1482</v>
      </c>
      <c r="K153" s="217" t="s">
        <v>1478</v>
      </c>
      <c r="L153" s="224" t="s">
        <v>1482</v>
      </c>
      <c r="M153" s="217" t="s">
        <v>1478</v>
      </c>
      <c r="N153" s="219" t="s">
        <v>23</v>
      </c>
    </row>
    <row r="154" spans="6:14">
      <c r="F154" s="270"/>
      <c r="G154" s="298"/>
      <c r="H154" s="299"/>
      <c r="I154" s="300"/>
      <c r="J154" s="249"/>
      <c r="K154" s="249"/>
      <c r="L154" s="249"/>
      <c r="M154" s="249"/>
      <c r="N154" s="249"/>
    </row>
    <row r="155" spans="6:14">
      <c r="F155" s="270"/>
      <c r="G155" s="298" t="s">
        <v>1617</v>
      </c>
      <c r="H155" s="299" t="s">
        <v>1488</v>
      </c>
      <c r="I155" s="300">
        <v>1</v>
      </c>
      <c r="J155" s="249"/>
      <c r="K155" s="249">
        <f>I155*J155</f>
        <v>0</v>
      </c>
      <c r="L155" s="249"/>
      <c r="M155" s="249">
        <f>I155*L155</f>
        <v>0</v>
      </c>
      <c r="N155" s="249">
        <f>K155+M155</f>
        <v>0</v>
      </c>
    </row>
    <row r="156" spans="6:14">
      <c r="F156" s="270"/>
      <c r="G156" s="298" t="s">
        <v>1618</v>
      </c>
      <c r="H156" s="299" t="s">
        <v>1488</v>
      </c>
      <c r="I156" s="300">
        <v>7</v>
      </c>
      <c r="J156" s="249"/>
      <c r="K156" s="249">
        <f>I156*J156</f>
        <v>0</v>
      </c>
      <c r="L156" s="249"/>
      <c r="M156" s="249">
        <f>I156*L156</f>
        <v>0</v>
      </c>
      <c r="N156" s="249">
        <f>K156+M156</f>
        <v>0</v>
      </c>
    </row>
    <row r="157" spans="6:14">
      <c r="F157" s="270"/>
      <c r="G157" s="298" t="s">
        <v>1619</v>
      </c>
      <c r="H157" s="299" t="s">
        <v>1488</v>
      </c>
      <c r="I157" s="300">
        <v>4</v>
      </c>
      <c r="J157" s="249"/>
      <c r="K157" s="249">
        <f>I157*J157</f>
        <v>0</v>
      </c>
      <c r="L157" s="249"/>
      <c r="M157" s="249">
        <f>I157*L157</f>
        <v>0</v>
      </c>
      <c r="N157" s="249">
        <f>K157+M157</f>
        <v>0</v>
      </c>
    </row>
    <row r="158" spans="6:14">
      <c r="F158" s="325"/>
      <c r="G158" s="326" t="s">
        <v>1620</v>
      </c>
      <c r="H158" s="327"/>
    </row>
    <row r="159" spans="6:14">
      <c r="F159" s="270"/>
      <c r="G159" s="301" t="s">
        <v>1621</v>
      </c>
      <c r="H159" s="302" t="s">
        <v>5</v>
      </c>
      <c r="I159" s="303"/>
      <c r="J159" s="235"/>
      <c r="K159" s="235"/>
      <c r="L159" s="235"/>
      <c r="M159" s="235"/>
      <c r="N159" s="235"/>
    </row>
    <row r="160" spans="6:14">
      <c r="F160" s="270"/>
      <c r="G160" s="298" t="s">
        <v>1622</v>
      </c>
      <c r="H160" s="299" t="s">
        <v>1488</v>
      </c>
      <c r="I160" s="300">
        <v>6</v>
      </c>
      <c r="J160" s="249"/>
      <c r="K160" s="249">
        <f>I160*J160</f>
        <v>0</v>
      </c>
      <c r="L160" s="249"/>
      <c r="M160" s="249">
        <f>I160*L160</f>
        <v>0</v>
      </c>
      <c r="N160" s="249">
        <f>K160+M160</f>
        <v>0</v>
      </c>
    </row>
    <row r="161" spans="1:14">
      <c r="F161" s="329"/>
      <c r="G161" s="326" t="s">
        <v>1623</v>
      </c>
      <c r="H161" s="327"/>
    </row>
    <row r="162" spans="1:14">
      <c r="F162" s="270"/>
      <c r="G162" s="301" t="s">
        <v>1624</v>
      </c>
      <c r="H162" s="302" t="s">
        <v>5</v>
      </c>
      <c r="I162" s="303"/>
      <c r="J162" s="235"/>
      <c r="K162" s="235"/>
      <c r="L162" s="235"/>
      <c r="M162" s="235"/>
      <c r="N162" s="235"/>
    </row>
    <row r="163" spans="1:14">
      <c r="F163" s="270"/>
      <c r="G163" s="298" t="s">
        <v>1625</v>
      </c>
      <c r="H163" s="299" t="s">
        <v>1488</v>
      </c>
      <c r="I163" s="300">
        <v>10</v>
      </c>
      <c r="J163" s="249"/>
      <c r="K163" s="249">
        <f>I163*J163</f>
        <v>0</v>
      </c>
      <c r="L163" s="249"/>
      <c r="M163" s="249">
        <f>I163*L163</f>
        <v>0</v>
      </c>
      <c r="N163" s="249">
        <f>K163+M163</f>
        <v>0</v>
      </c>
    </row>
    <row r="164" spans="1:14">
      <c r="F164" s="270"/>
      <c r="G164" s="298" t="s">
        <v>1626</v>
      </c>
      <c r="H164" s="299" t="s">
        <v>1627</v>
      </c>
      <c r="I164" s="300">
        <v>15</v>
      </c>
      <c r="J164" s="249"/>
      <c r="K164" s="249">
        <f>I164*J164</f>
        <v>0</v>
      </c>
      <c r="L164" s="249"/>
      <c r="M164" s="249">
        <f>I164*L164</f>
        <v>0</v>
      </c>
      <c r="N164" s="249">
        <f>K164+M164</f>
        <v>0</v>
      </c>
    </row>
    <row r="165" spans="1:14">
      <c r="F165" s="270"/>
      <c r="G165" s="298" t="s">
        <v>1628</v>
      </c>
      <c r="H165" s="299" t="s">
        <v>1627</v>
      </c>
      <c r="I165" s="300">
        <v>5</v>
      </c>
      <c r="J165" s="249"/>
      <c r="K165" s="249">
        <f>I165*J165</f>
        <v>0</v>
      </c>
      <c r="L165" s="249"/>
      <c r="M165" s="249">
        <f>I165*L165</f>
        <v>0</v>
      </c>
      <c r="N165" s="249">
        <f>K165+M165</f>
        <v>0</v>
      </c>
    </row>
    <row r="166" spans="1:14">
      <c r="F166" s="270"/>
      <c r="G166" s="298" t="s">
        <v>1629</v>
      </c>
      <c r="H166" s="299" t="s">
        <v>1627</v>
      </c>
      <c r="I166" s="300">
        <v>8</v>
      </c>
      <c r="J166" s="249"/>
      <c r="K166" s="249">
        <f>I166*J166</f>
        <v>0</v>
      </c>
      <c r="L166" s="249"/>
      <c r="M166" s="249">
        <f>I166*L166</f>
        <v>0</v>
      </c>
      <c r="N166" s="249">
        <f>K166+M166</f>
        <v>0</v>
      </c>
    </row>
    <row r="167" spans="1:14">
      <c r="F167" s="270"/>
      <c r="G167" s="261" t="s">
        <v>1630</v>
      </c>
      <c r="H167" s="299" t="s">
        <v>1488</v>
      </c>
      <c r="I167" s="300">
        <v>10</v>
      </c>
      <c r="J167" s="249"/>
      <c r="K167" s="249">
        <f>I167*J167</f>
        <v>0</v>
      </c>
      <c r="L167" s="249"/>
      <c r="M167" s="249">
        <f>I167*L167</f>
        <v>0</v>
      </c>
      <c r="N167" s="249">
        <f>K167+M167</f>
        <v>0</v>
      </c>
    </row>
    <row r="168" spans="1:14">
      <c r="F168" s="270"/>
      <c r="G168" s="301" t="s">
        <v>1631</v>
      </c>
      <c r="H168" s="302" t="s">
        <v>5</v>
      </c>
      <c r="I168" s="303"/>
      <c r="J168" s="235"/>
      <c r="K168" s="235"/>
      <c r="L168" s="235"/>
      <c r="M168" s="235"/>
      <c r="N168" s="235"/>
    </row>
    <row r="169" spans="1:14">
      <c r="F169" s="236"/>
      <c r="G169" s="298" t="s">
        <v>1632</v>
      </c>
      <c r="H169" s="299" t="s">
        <v>1488</v>
      </c>
      <c r="I169" s="300">
        <v>1</v>
      </c>
      <c r="J169" s="249"/>
      <c r="K169" s="249">
        <f>I169*J169</f>
        <v>0</v>
      </c>
      <c r="L169" s="249"/>
      <c r="M169" s="249">
        <f>I169*L169</f>
        <v>0</v>
      </c>
      <c r="N169" s="249">
        <f>K169+M169</f>
        <v>0</v>
      </c>
    </row>
    <row r="170" spans="1:14">
      <c r="F170" s="270" t="s">
        <v>23</v>
      </c>
      <c r="G170" s="301" t="s">
        <v>1633</v>
      </c>
      <c r="H170" s="302" t="s">
        <v>5</v>
      </c>
      <c r="I170" s="303"/>
      <c r="J170" s="235"/>
      <c r="K170" s="235"/>
      <c r="L170" s="235"/>
      <c r="M170" s="235"/>
      <c r="N170" s="235"/>
    </row>
    <row r="171" spans="1:14">
      <c r="F171" s="270" t="s">
        <v>23</v>
      </c>
      <c r="G171" s="298" t="s">
        <v>1634</v>
      </c>
      <c r="H171" s="299" t="s">
        <v>1488</v>
      </c>
      <c r="I171" s="300">
        <v>1</v>
      </c>
      <c r="J171" s="249"/>
      <c r="K171" s="249">
        <f>I171*J171</f>
        <v>0</v>
      </c>
      <c r="L171" s="249"/>
      <c r="M171" s="249">
        <f>I171*L171</f>
        <v>0</v>
      </c>
      <c r="N171" s="249">
        <f>K171+M171</f>
        <v>0</v>
      </c>
    </row>
    <row r="172" spans="1:14">
      <c r="F172" s="270" t="s">
        <v>23</v>
      </c>
      <c r="G172" s="298" t="s">
        <v>1635</v>
      </c>
      <c r="H172" s="299" t="s">
        <v>1488</v>
      </c>
      <c r="I172" s="300">
        <v>6</v>
      </c>
      <c r="J172" s="249"/>
      <c r="K172" s="249">
        <f>I172*J172</f>
        <v>0</v>
      </c>
      <c r="L172" s="249"/>
      <c r="M172" s="249">
        <f>I172*L172</f>
        <v>0</v>
      </c>
      <c r="N172" s="249">
        <f>K172+M172</f>
        <v>0</v>
      </c>
    </row>
    <row r="173" spans="1:14">
      <c r="F173" s="270"/>
      <c r="G173" s="298" t="s">
        <v>1636</v>
      </c>
      <c r="H173" s="299" t="s">
        <v>1488</v>
      </c>
      <c r="I173" s="300">
        <v>2</v>
      </c>
      <c r="J173" s="249"/>
      <c r="K173" s="249">
        <f>I173*J173</f>
        <v>0</v>
      </c>
      <c r="L173" s="249"/>
      <c r="M173" s="249">
        <f>I173*L173</f>
        <v>0</v>
      </c>
      <c r="N173" s="249">
        <f>K173+M173</f>
        <v>0</v>
      </c>
    </row>
    <row r="174" spans="1:14">
      <c r="F174" s="270"/>
      <c r="G174" s="298" t="s">
        <v>1637</v>
      </c>
      <c r="H174" s="299" t="s">
        <v>1488</v>
      </c>
      <c r="I174" s="300">
        <v>7</v>
      </c>
      <c r="J174" s="249"/>
      <c r="K174" s="249">
        <f>I174*J174</f>
        <v>0</v>
      </c>
      <c r="L174" s="249"/>
      <c r="M174" s="249">
        <f>I174*L174</f>
        <v>0</v>
      </c>
      <c r="N174" s="249">
        <f>K174+M174</f>
        <v>0</v>
      </c>
    </row>
    <row r="175" spans="1:14">
      <c r="F175" s="270"/>
      <c r="G175" s="298"/>
      <c r="H175" s="299"/>
      <c r="I175" s="300"/>
      <c r="J175" s="235"/>
      <c r="K175" s="235"/>
      <c r="L175" s="235"/>
      <c r="M175" s="235"/>
      <c r="N175" s="235"/>
    </row>
    <row r="176" spans="1:14" s="297" customFormat="1">
      <c r="A176" s="291"/>
      <c r="B176" s="291"/>
      <c r="C176" s="291"/>
      <c r="D176" s="291"/>
      <c r="E176" s="291"/>
      <c r="F176" s="270"/>
      <c r="G176" s="330" t="s">
        <v>1638</v>
      </c>
      <c r="H176" s="315" t="s">
        <v>5</v>
      </c>
      <c r="I176" s="316"/>
      <c r="J176" s="296"/>
      <c r="K176" s="296"/>
      <c r="L176" s="296"/>
      <c r="M176" s="296"/>
      <c r="N176" s="296"/>
    </row>
    <row r="177" spans="1:14" s="297" customFormat="1">
      <c r="A177" s="291"/>
      <c r="B177" s="291"/>
      <c r="C177" s="291"/>
      <c r="D177" s="291"/>
      <c r="E177" s="291"/>
      <c r="F177" s="270"/>
      <c r="G177" s="244" t="s">
        <v>1639</v>
      </c>
      <c r="H177" s="331"/>
      <c r="I177" s="332"/>
      <c r="J177" s="296"/>
      <c r="K177" s="296"/>
      <c r="L177" s="296"/>
      <c r="M177" s="296"/>
      <c r="N177" s="296"/>
    </row>
    <row r="178" spans="1:14" s="297" customFormat="1">
      <c r="A178" s="291"/>
      <c r="B178" s="291"/>
      <c r="C178" s="291"/>
      <c r="D178" s="291"/>
      <c r="E178" s="291"/>
      <c r="F178" s="292"/>
      <c r="G178" s="245" t="s">
        <v>1640</v>
      </c>
      <c r="H178" s="246" t="s">
        <v>5</v>
      </c>
      <c r="I178" s="247"/>
      <c r="J178" s="296"/>
      <c r="K178" s="296"/>
      <c r="L178" s="296"/>
      <c r="M178" s="296"/>
      <c r="N178" s="296"/>
    </row>
    <row r="179" spans="1:14" s="297" customFormat="1">
      <c r="A179" s="291"/>
      <c r="B179" s="291"/>
      <c r="C179" s="291"/>
      <c r="D179" s="291"/>
      <c r="E179" s="291"/>
      <c r="F179" s="292"/>
      <c r="G179" s="333" t="s">
        <v>1641</v>
      </c>
      <c r="H179" s="334" t="s">
        <v>379</v>
      </c>
      <c r="I179" s="335">
        <v>13</v>
      </c>
      <c r="J179" s="318"/>
      <c r="K179" s="318">
        <f>I179*J179</f>
        <v>0</v>
      </c>
      <c r="L179" s="318"/>
      <c r="M179" s="318">
        <f>I179*L179</f>
        <v>0</v>
      </c>
      <c r="N179" s="318">
        <f>K179+M179</f>
        <v>0</v>
      </c>
    </row>
    <row r="180" spans="1:14" s="297" customFormat="1">
      <c r="A180" s="291"/>
      <c r="B180" s="291"/>
      <c r="C180" s="291"/>
      <c r="D180" s="291"/>
      <c r="E180" s="291"/>
      <c r="F180" s="292"/>
      <c r="G180" s="244" t="s">
        <v>1642</v>
      </c>
      <c r="H180" s="334" t="s">
        <v>23</v>
      </c>
      <c r="I180" s="335" t="s">
        <v>23</v>
      </c>
      <c r="J180" s="318"/>
      <c r="K180" s="318" t="s">
        <v>23</v>
      </c>
      <c r="L180" s="318"/>
      <c r="M180" s="318" t="s">
        <v>23</v>
      </c>
      <c r="N180" s="318" t="s">
        <v>23</v>
      </c>
    </row>
    <row r="181" spans="1:14" s="297" customFormat="1">
      <c r="A181" s="291"/>
      <c r="B181" s="291"/>
      <c r="C181" s="291"/>
      <c r="D181" s="291"/>
      <c r="E181" s="291"/>
      <c r="F181" s="292"/>
      <c r="G181" s="333" t="s">
        <v>1643</v>
      </c>
      <c r="H181" s="334" t="s">
        <v>379</v>
      </c>
      <c r="I181" s="335">
        <v>13</v>
      </c>
      <c r="J181" s="318"/>
      <c r="K181" s="318">
        <f>I181*J181</f>
        <v>0</v>
      </c>
      <c r="L181" s="318"/>
      <c r="M181" s="318">
        <f>I181*L181</f>
        <v>0</v>
      </c>
      <c r="N181" s="318">
        <f>K181+M181</f>
        <v>0</v>
      </c>
    </row>
    <row r="182" spans="1:14" s="297" customFormat="1">
      <c r="A182" s="291"/>
      <c r="B182" s="291"/>
      <c r="C182" s="291"/>
      <c r="D182" s="291"/>
      <c r="E182" s="291"/>
      <c r="F182" s="292"/>
      <c r="G182" s="237" t="s">
        <v>1644</v>
      </c>
      <c r="H182" s="334" t="s">
        <v>1488</v>
      </c>
      <c r="I182" s="335">
        <v>2</v>
      </c>
      <c r="J182" s="318"/>
      <c r="K182" s="318">
        <f>I182*J182</f>
        <v>0</v>
      </c>
      <c r="L182" s="318"/>
      <c r="M182" s="318">
        <f>I182*L182</f>
        <v>0</v>
      </c>
      <c r="N182" s="318">
        <f>K182+M182</f>
        <v>0</v>
      </c>
    </row>
    <row r="183" spans="1:14" s="297" customFormat="1">
      <c r="A183" s="291"/>
      <c r="B183" s="291"/>
      <c r="C183" s="291"/>
      <c r="D183" s="291"/>
      <c r="E183" s="291"/>
      <c r="F183" s="292"/>
      <c r="G183" s="237" t="s">
        <v>1645</v>
      </c>
      <c r="H183" s="334" t="s">
        <v>1488</v>
      </c>
      <c r="I183" s="335">
        <v>1</v>
      </c>
      <c r="J183" s="318"/>
      <c r="K183" s="318">
        <f>I183*J183</f>
        <v>0</v>
      </c>
      <c r="L183" s="318"/>
      <c r="M183" s="318">
        <f>I183*L183</f>
        <v>0</v>
      </c>
      <c r="N183" s="318">
        <f>K183+M183</f>
        <v>0</v>
      </c>
    </row>
    <row r="184" spans="1:14" s="297" customFormat="1">
      <c r="A184" s="291"/>
      <c r="B184" s="291"/>
      <c r="C184" s="291"/>
      <c r="D184" s="291"/>
      <c r="E184" s="291"/>
      <c r="F184" s="292"/>
      <c r="G184" s="237" t="s">
        <v>1646</v>
      </c>
      <c r="H184" s="334" t="s">
        <v>1488</v>
      </c>
      <c r="I184" s="335">
        <v>1</v>
      </c>
      <c r="J184" s="318"/>
      <c r="K184" s="318">
        <f>I184*J184</f>
        <v>0</v>
      </c>
      <c r="L184" s="318"/>
      <c r="M184" s="318">
        <f>I184*L184</f>
        <v>0</v>
      </c>
      <c r="N184" s="318">
        <f>K184+M184</f>
        <v>0</v>
      </c>
    </row>
    <row r="185" spans="1:14" s="297" customFormat="1">
      <c r="A185" s="291"/>
      <c r="B185" s="291"/>
      <c r="C185" s="291"/>
      <c r="D185" s="291"/>
      <c r="E185" s="291"/>
      <c r="F185" s="292"/>
      <c r="G185" s="245" t="s">
        <v>1647</v>
      </c>
      <c r="H185" s="246" t="s">
        <v>5</v>
      </c>
      <c r="I185" s="247"/>
      <c r="J185" s="296"/>
      <c r="K185" s="296"/>
      <c r="L185" s="296"/>
      <c r="M185" s="296"/>
      <c r="N185" s="296"/>
    </row>
    <row r="186" spans="1:14" s="297" customFormat="1">
      <c r="A186" s="291"/>
      <c r="B186" s="291"/>
      <c r="C186" s="291"/>
      <c r="D186" s="291"/>
      <c r="E186" s="291"/>
      <c r="F186" s="292"/>
      <c r="G186" s="333" t="s">
        <v>1648</v>
      </c>
      <c r="H186" s="334" t="s">
        <v>1488</v>
      </c>
      <c r="I186" s="335">
        <v>5</v>
      </c>
      <c r="J186" s="318"/>
      <c r="K186" s="318">
        <f>I186*J186</f>
        <v>0</v>
      </c>
      <c r="L186" s="318"/>
      <c r="M186" s="318">
        <f>I186*L186</f>
        <v>0</v>
      </c>
      <c r="N186" s="318">
        <f>K186+M186</f>
        <v>0</v>
      </c>
    </row>
    <row r="187" spans="1:14" s="297" customFormat="1">
      <c r="A187" s="291"/>
      <c r="B187" s="291"/>
      <c r="C187" s="291"/>
      <c r="D187" s="291"/>
      <c r="E187" s="291"/>
      <c r="F187" s="292"/>
      <c r="G187" s="333" t="s">
        <v>1649</v>
      </c>
      <c r="H187" s="334" t="s">
        <v>1488</v>
      </c>
      <c r="I187" s="335">
        <v>5</v>
      </c>
      <c r="J187" s="318"/>
      <c r="K187" s="318">
        <f>I187*J187</f>
        <v>0</v>
      </c>
      <c r="L187" s="318"/>
      <c r="M187" s="318">
        <f>I187*L187</f>
        <v>0</v>
      </c>
      <c r="N187" s="318">
        <f>K187+M187</f>
        <v>0</v>
      </c>
    </row>
    <row r="188" spans="1:14" s="297" customFormat="1">
      <c r="A188" s="291"/>
      <c r="B188" s="291"/>
      <c r="C188" s="291"/>
      <c r="D188" s="291"/>
      <c r="E188" s="291"/>
      <c r="F188" s="292"/>
      <c r="G188" s="244" t="s">
        <v>1650</v>
      </c>
      <c r="H188" s="334"/>
      <c r="I188" s="335"/>
      <c r="J188" s="318"/>
      <c r="K188" s="318"/>
      <c r="L188" s="318"/>
      <c r="M188" s="318"/>
      <c r="N188" s="318"/>
    </row>
    <row r="189" spans="1:14" s="297" customFormat="1">
      <c r="A189" s="291"/>
      <c r="B189" s="291"/>
      <c r="C189" s="291"/>
      <c r="D189" s="291"/>
      <c r="E189" s="291"/>
      <c r="F189" s="292"/>
      <c r="G189" s="244"/>
      <c r="H189" s="334"/>
      <c r="I189" s="335"/>
      <c r="J189" s="318"/>
      <c r="K189" s="318"/>
      <c r="L189" s="318"/>
      <c r="M189" s="318"/>
      <c r="N189" s="318"/>
    </row>
    <row r="190" spans="1:14" s="297" customFormat="1">
      <c r="A190" s="291"/>
      <c r="B190" s="291"/>
      <c r="C190" s="291"/>
      <c r="D190" s="291"/>
      <c r="E190" s="291"/>
      <c r="F190" s="213"/>
      <c r="G190" s="214" t="s">
        <v>23</v>
      </c>
      <c r="H190" s="215" t="s">
        <v>23</v>
      </c>
      <c r="I190" s="216" t="s">
        <v>23</v>
      </c>
      <c r="J190" s="217" t="s">
        <v>1476</v>
      </c>
      <c r="K190" s="218"/>
      <c r="L190" s="217" t="s">
        <v>1477</v>
      </c>
      <c r="M190" s="218"/>
      <c r="N190" s="219" t="s">
        <v>1478</v>
      </c>
    </row>
    <row r="191" spans="1:14" s="297" customFormat="1">
      <c r="A191" s="291"/>
      <c r="B191" s="291"/>
      <c r="C191" s="291"/>
      <c r="D191" s="291"/>
      <c r="E191" s="291"/>
      <c r="F191" s="213"/>
      <c r="G191" s="223" t="s">
        <v>1479</v>
      </c>
      <c r="H191" s="215" t="s">
        <v>1480</v>
      </c>
      <c r="I191" s="216" t="s">
        <v>1481</v>
      </c>
      <c r="J191" s="224" t="s">
        <v>1482</v>
      </c>
      <c r="K191" s="217" t="s">
        <v>1478</v>
      </c>
      <c r="L191" s="224" t="s">
        <v>1482</v>
      </c>
      <c r="M191" s="217" t="s">
        <v>1478</v>
      </c>
      <c r="N191" s="219" t="s">
        <v>23</v>
      </c>
    </row>
    <row r="192" spans="1:14" s="297" customFormat="1">
      <c r="A192" s="291"/>
      <c r="B192" s="291"/>
      <c r="C192" s="291"/>
      <c r="D192" s="291"/>
      <c r="E192" s="291"/>
      <c r="F192" s="292"/>
      <c r="G192" s="244"/>
      <c r="H192" s="334"/>
      <c r="I192" s="335"/>
      <c r="J192" s="318"/>
      <c r="K192" s="318"/>
      <c r="L192" s="318"/>
      <c r="M192" s="318"/>
      <c r="N192" s="318"/>
    </row>
    <row r="193" spans="1:14" s="297" customFormat="1">
      <c r="A193" s="291"/>
      <c r="B193" s="291"/>
      <c r="C193" s="291"/>
      <c r="D193" s="291"/>
      <c r="E193" s="291"/>
      <c r="F193" s="292"/>
      <c r="G193" s="245" t="s">
        <v>1651</v>
      </c>
      <c r="H193" s="246" t="s">
        <v>5</v>
      </c>
      <c r="I193" s="247"/>
      <c r="J193" s="296"/>
      <c r="K193" s="296"/>
      <c r="L193" s="296"/>
      <c r="M193" s="296"/>
      <c r="N193" s="296"/>
    </row>
    <row r="194" spans="1:14" s="297" customFormat="1" ht="21">
      <c r="A194" s="291"/>
      <c r="B194" s="291"/>
      <c r="C194" s="291"/>
      <c r="D194" s="291"/>
      <c r="E194" s="291"/>
      <c r="F194" s="292"/>
      <c r="G194" s="333" t="s">
        <v>1652</v>
      </c>
      <c r="H194" s="334" t="s">
        <v>1488</v>
      </c>
      <c r="I194" s="335">
        <v>42</v>
      </c>
      <c r="J194" s="318"/>
      <c r="K194" s="318">
        <f>I194*J194</f>
        <v>0</v>
      </c>
      <c r="L194" s="318"/>
      <c r="M194" s="318">
        <f>I194*L194</f>
        <v>0</v>
      </c>
      <c r="N194" s="318">
        <f>K194+M194</f>
        <v>0</v>
      </c>
    </row>
    <row r="195" spans="1:14" s="297" customFormat="1">
      <c r="A195" s="291"/>
      <c r="B195" s="291"/>
      <c r="C195" s="291"/>
      <c r="D195" s="291"/>
      <c r="E195" s="291"/>
      <c r="F195" s="292"/>
      <c r="G195" s="333" t="s">
        <v>1653</v>
      </c>
      <c r="H195" s="334" t="s">
        <v>1488</v>
      </c>
      <c r="I195" s="335">
        <v>42</v>
      </c>
      <c r="J195" s="318"/>
      <c r="K195" s="318">
        <f>I195*J195</f>
        <v>0</v>
      </c>
      <c r="L195" s="318"/>
      <c r="M195" s="318">
        <f>I195*L195</f>
        <v>0</v>
      </c>
      <c r="N195" s="318">
        <f>K195+M195</f>
        <v>0</v>
      </c>
    </row>
    <row r="196" spans="1:14" s="297" customFormat="1">
      <c r="A196" s="291"/>
      <c r="B196" s="291"/>
      <c r="C196" s="291"/>
      <c r="D196" s="291"/>
      <c r="E196" s="291"/>
      <c r="F196" s="292"/>
      <c r="G196" s="244" t="s">
        <v>1654</v>
      </c>
      <c r="H196" s="334"/>
      <c r="I196" s="335"/>
      <c r="J196" s="318"/>
      <c r="K196" s="318"/>
      <c r="L196" s="318"/>
      <c r="M196" s="318"/>
      <c r="N196" s="318"/>
    </row>
    <row r="197" spans="1:14" s="297" customFormat="1">
      <c r="A197" s="291"/>
      <c r="B197" s="291"/>
      <c r="C197" s="291"/>
      <c r="D197" s="291"/>
      <c r="E197" s="291"/>
      <c r="F197" s="292"/>
      <c r="G197" s="245" t="s">
        <v>1655</v>
      </c>
      <c r="H197" s="246" t="s">
        <v>5</v>
      </c>
      <c r="I197" s="247"/>
      <c r="J197" s="296"/>
      <c r="K197" s="296"/>
      <c r="L197" s="296"/>
      <c r="M197" s="296"/>
      <c r="N197" s="296"/>
    </row>
    <row r="198" spans="1:14" s="297" customFormat="1" ht="21">
      <c r="A198" s="291"/>
      <c r="B198" s="291"/>
      <c r="C198" s="291"/>
      <c r="D198" s="291"/>
      <c r="E198" s="291"/>
      <c r="F198" s="292"/>
      <c r="G198" s="333" t="s">
        <v>1656</v>
      </c>
      <c r="H198" s="334" t="s">
        <v>1488</v>
      </c>
      <c r="I198" s="335">
        <v>14</v>
      </c>
      <c r="J198" s="318"/>
      <c r="K198" s="318">
        <f>I198*J198</f>
        <v>0</v>
      </c>
      <c r="L198" s="318"/>
      <c r="M198" s="318">
        <f>I198*L198</f>
        <v>0</v>
      </c>
      <c r="N198" s="318">
        <f>K198+M198</f>
        <v>0</v>
      </c>
    </row>
    <row r="199" spans="1:14" s="297" customFormat="1">
      <c r="A199" s="291"/>
      <c r="B199" s="291"/>
      <c r="C199" s="291"/>
      <c r="D199" s="291"/>
      <c r="E199" s="291"/>
      <c r="F199" s="292"/>
      <c r="G199" s="333" t="s">
        <v>1657</v>
      </c>
      <c r="H199" s="334" t="s">
        <v>1488</v>
      </c>
      <c r="I199" s="335">
        <v>14</v>
      </c>
      <c r="J199" s="318"/>
      <c r="K199" s="318">
        <f>I199*J199</f>
        <v>0</v>
      </c>
      <c r="L199" s="318"/>
      <c r="M199" s="318">
        <f>I199*L199</f>
        <v>0</v>
      </c>
      <c r="N199" s="318">
        <f>K199+M199</f>
        <v>0</v>
      </c>
    </row>
    <row r="200" spans="1:14" s="297" customFormat="1">
      <c r="A200" s="291"/>
      <c r="B200" s="291"/>
      <c r="C200" s="291"/>
      <c r="D200" s="291"/>
      <c r="E200" s="291"/>
      <c r="F200" s="292"/>
      <c r="G200" s="244" t="s">
        <v>1654</v>
      </c>
      <c r="H200" s="334"/>
      <c r="I200" s="335"/>
      <c r="J200" s="318"/>
      <c r="K200" s="318"/>
      <c r="L200" s="318"/>
      <c r="M200" s="318"/>
      <c r="N200" s="318"/>
    </row>
    <row r="201" spans="1:14" s="297" customFormat="1">
      <c r="A201" s="291"/>
      <c r="B201" s="291"/>
      <c r="C201" s="291"/>
      <c r="D201" s="291"/>
      <c r="E201" s="291"/>
      <c r="F201" s="292"/>
      <c r="G201" s="245" t="s">
        <v>1658</v>
      </c>
      <c r="H201" s="246" t="s">
        <v>5</v>
      </c>
      <c r="I201" s="247"/>
      <c r="J201" s="296"/>
      <c r="K201" s="296"/>
      <c r="L201" s="296"/>
      <c r="M201" s="296"/>
      <c r="N201" s="296"/>
    </row>
    <row r="202" spans="1:14" s="297" customFormat="1" ht="21">
      <c r="A202" s="291"/>
      <c r="B202" s="291"/>
      <c r="C202" s="291"/>
      <c r="D202" s="291"/>
      <c r="E202" s="291"/>
      <c r="F202" s="292"/>
      <c r="G202" s="333" t="s">
        <v>1659</v>
      </c>
      <c r="H202" s="334" t="s">
        <v>1488</v>
      </c>
      <c r="I202" s="335">
        <v>4</v>
      </c>
      <c r="J202" s="318"/>
      <c r="K202" s="318">
        <f>I202*J202</f>
        <v>0</v>
      </c>
      <c r="L202" s="318"/>
      <c r="M202" s="318">
        <f>I202*L202</f>
        <v>0</v>
      </c>
      <c r="N202" s="318">
        <f>K202+M202</f>
        <v>0</v>
      </c>
    </row>
    <row r="203" spans="1:14" s="297" customFormat="1">
      <c r="A203" s="291"/>
      <c r="B203" s="291"/>
      <c r="C203" s="291"/>
      <c r="D203" s="291"/>
      <c r="E203" s="291"/>
      <c r="F203" s="292"/>
      <c r="G203" s="333" t="s">
        <v>1660</v>
      </c>
      <c r="H203" s="334" t="s">
        <v>1488</v>
      </c>
      <c r="I203" s="335">
        <v>4</v>
      </c>
      <c r="J203" s="318"/>
      <c r="K203" s="318">
        <f>I203*J203</f>
        <v>0</v>
      </c>
      <c r="L203" s="318"/>
      <c r="M203" s="318">
        <f>I203*L203</f>
        <v>0</v>
      </c>
      <c r="N203" s="318">
        <f>K203+M203</f>
        <v>0</v>
      </c>
    </row>
    <row r="204" spans="1:14" s="297" customFormat="1">
      <c r="A204" s="291"/>
      <c r="B204" s="291"/>
      <c r="C204" s="291"/>
      <c r="D204" s="291"/>
      <c r="E204" s="291"/>
      <c r="F204" s="292"/>
      <c r="G204" s="244" t="s">
        <v>1661</v>
      </c>
      <c r="H204" s="334"/>
      <c r="I204" s="335"/>
      <c r="J204" s="318"/>
      <c r="K204" s="318"/>
      <c r="L204" s="318"/>
      <c r="M204" s="318"/>
      <c r="N204" s="318"/>
    </row>
    <row r="205" spans="1:14" s="297" customFormat="1">
      <c r="A205" s="291"/>
      <c r="B205" s="291"/>
      <c r="C205" s="291"/>
      <c r="D205" s="291"/>
      <c r="E205" s="291"/>
      <c r="F205" s="292"/>
      <c r="G205" s="245" t="s">
        <v>1662</v>
      </c>
      <c r="H205" s="246" t="s">
        <v>5</v>
      </c>
      <c r="I205" s="247"/>
      <c r="J205" s="296"/>
      <c r="K205" s="296"/>
      <c r="L205" s="296"/>
      <c r="M205" s="296"/>
      <c r="N205" s="296"/>
    </row>
    <row r="206" spans="1:14" s="297" customFormat="1" ht="21">
      <c r="A206" s="291"/>
      <c r="B206" s="291"/>
      <c r="C206" s="291"/>
      <c r="D206" s="291"/>
      <c r="E206" s="291"/>
      <c r="F206" s="292"/>
      <c r="G206" s="333" t="s">
        <v>1663</v>
      </c>
      <c r="H206" s="334" t="s">
        <v>1488</v>
      </c>
      <c r="I206" s="335">
        <v>2</v>
      </c>
      <c r="J206" s="318"/>
      <c r="K206" s="318">
        <f>I206*J206</f>
        <v>0</v>
      </c>
      <c r="L206" s="318"/>
      <c r="M206" s="318">
        <f>I206*L206</f>
        <v>0</v>
      </c>
      <c r="N206" s="318">
        <f>K206+M206</f>
        <v>0</v>
      </c>
    </row>
    <row r="207" spans="1:14" s="297" customFormat="1">
      <c r="A207" s="291"/>
      <c r="B207" s="291"/>
      <c r="C207" s="291"/>
      <c r="D207" s="291"/>
      <c r="E207" s="291"/>
      <c r="F207" s="292"/>
      <c r="G207" s="333" t="s">
        <v>1664</v>
      </c>
      <c r="H207" s="334" t="s">
        <v>1488</v>
      </c>
      <c r="I207" s="335">
        <v>4</v>
      </c>
      <c r="J207" s="318"/>
      <c r="K207" s="318">
        <f>I207*J207</f>
        <v>0</v>
      </c>
      <c r="L207" s="318"/>
      <c r="M207" s="318">
        <f>I207*L207</f>
        <v>0</v>
      </c>
      <c r="N207" s="318">
        <f>K207+M207</f>
        <v>0</v>
      </c>
    </row>
    <row r="208" spans="1:14" s="297" customFormat="1">
      <c r="A208" s="291"/>
      <c r="B208" s="291"/>
      <c r="C208" s="291"/>
      <c r="D208" s="291"/>
      <c r="E208" s="291"/>
      <c r="F208" s="292"/>
      <c r="G208" s="244" t="s">
        <v>1665</v>
      </c>
      <c r="H208" s="334"/>
      <c r="I208" s="335"/>
      <c r="J208" s="318"/>
      <c r="K208" s="318"/>
      <c r="L208" s="318"/>
      <c r="M208" s="318"/>
      <c r="N208" s="318"/>
    </row>
    <row r="209" spans="1:14" s="297" customFormat="1">
      <c r="A209" s="291"/>
      <c r="B209" s="291"/>
      <c r="C209" s="291"/>
      <c r="D209" s="291"/>
      <c r="E209" s="291"/>
      <c r="F209" s="292"/>
      <c r="G209" s="245" t="s">
        <v>1666</v>
      </c>
      <c r="H209" s="246" t="s">
        <v>5</v>
      </c>
      <c r="I209" s="247"/>
      <c r="J209" s="296"/>
      <c r="K209" s="296"/>
      <c r="L209" s="296"/>
      <c r="M209" s="296"/>
      <c r="N209" s="296"/>
    </row>
    <row r="210" spans="1:14" s="297" customFormat="1" ht="12.75" customHeight="1">
      <c r="A210" s="291"/>
      <c r="B210" s="291"/>
      <c r="C210" s="291"/>
      <c r="D210" s="291"/>
      <c r="E210" s="291"/>
      <c r="F210" s="292"/>
      <c r="G210" s="336" t="s">
        <v>1667</v>
      </c>
      <c r="H210" s="334" t="s">
        <v>1488</v>
      </c>
      <c r="I210" s="335">
        <v>6</v>
      </c>
      <c r="J210" s="318"/>
      <c r="K210" s="318">
        <f>I210*J210</f>
        <v>0</v>
      </c>
      <c r="L210" s="318"/>
      <c r="M210" s="318">
        <f>I210*L210</f>
        <v>0</v>
      </c>
      <c r="N210" s="318">
        <f>K210+M210</f>
        <v>0</v>
      </c>
    </row>
    <row r="211" spans="1:14" s="297" customFormat="1">
      <c r="A211" s="291"/>
      <c r="B211" s="291"/>
      <c r="C211" s="291"/>
      <c r="D211" s="291"/>
      <c r="E211" s="291"/>
      <c r="F211" s="292"/>
      <c r="G211" s="333" t="s">
        <v>1668</v>
      </c>
      <c r="H211" s="334" t="s">
        <v>1488</v>
      </c>
      <c r="I211" s="335">
        <v>6</v>
      </c>
      <c r="J211" s="318"/>
      <c r="K211" s="318">
        <f>I211*J211</f>
        <v>0</v>
      </c>
      <c r="L211" s="318"/>
      <c r="M211" s="318">
        <f>I211*L211</f>
        <v>0</v>
      </c>
      <c r="N211" s="318">
        <f>K211+M211</f>
        <v>0</v>
      </c>
    </row>
    <row r="212" spans="1:14" s="297" customFormat="1">
      <c r="A212" s="291"/>
      <c r="B212" s="291"/>
      <c r="C212" s="291"/>
      <c r="D212" s="291"/>
      <c r="E212" s="291"/>
      <c r="F212" s="292"/>
      <c r="G212" s="244" t="s">
        <v>1669</v>
      </c>
      <c r="H212" s="334"/>
      <c r="I212" s="335"/>
      <c r="J212" s="318"/>
      <c r="K212" s="318"/>
      <c r="L212" s="318"/>
      <c r="M212" s="318"/>
      <c r="N212" s="318"/>
    </row>
    <row r="213" spans="1:14" s="297" customFormat="1">
      <c r="A213" s="291"/>
      <c r="B213" s="291"/>
      <c r="C213" s="291"/>
      <c r="D213" s="291"/>
      <c r="E213" s="291"/>
      <c r="F213" s="292"/>
      <c r="G213" s="245" t="s">
        <v>1670</v>
      </c>
      <c r="H213" s="246" t="s">
        <v>5</v>
      </c>
      <c r="I213" s="247"/>
      <c r="J213" s="296"/>
      <c r="K213" s="296"/>
      <c r="L213" s="296"/>
      <c r="M213" s="296"/>
      <c r="N213" s="296"/>
    </row>
    <row r="214" spans="1:14" s="297" customFormat="1" ht="31.5">
      <c r="A214" s="291"/>
      <c r="B214" s="291"/>
      <c r="C214" s="291"/>
      <c r="D214" s="291"/>
      <c r="E214" s="291"/>
      <c r="F214" s="292"/>
      <c r="G214" s="336" t="s">
        <v>1671</v>
      </c>
      <c r="H214" s="334" t="s">
        <v>1488</v>
      </c>
      <c r="I214" s="335">
        <v>8</v>
      </c>
      <c r="J214" s="318"/>
      <c r="K214" s="318">
        <f>I214*J214</f>
        <v>0</v>
      </c>
      <c r="L214" s="318"/>
      <c r="M214" s="318">
        <f>I214*L214</f>
        <v>0</v>
      </c>
      <c r="N214" s="318">
        <f>K214+M214</f>
        <v>0</v>
      </c>
    </row>
    <row r="215" spans="1:14" s="297" customFormat="1">
      <c r="A215" s="291"/>
      <c r="B215" s="291"/>
      <c r="C215" s="291"/>
      <c r="D215" s="291"/>
      <c r="E215" s="291"/>
      <c r="F215" s="292"/>
      <c r="G215" s="244" t="s">
        <v>1672</v>
      </c>
      <c r="H215" s="334"/>
      <c r="I215" s="335"/>
      <c r="J215" s="318"/>
      <c r="K215" s="318"/>
      <c r="L215" s="318"/>
      <c r="M215" s="318"/>
      <c r="N215" s="318"/>
    </row>
    <row r="216" spans="1:14" s="297" customFormat="1">
      <c r="A216" s="291"/>
      <c r="B216" s="291"/>
      <c r="C216" s="291"/>
      <c r="D216" s="291"/>
      <c r="E216" s="291"/>
      <c r="F216" s="292"/>
      <c r="G216" s="245" t="s">
        <v>1673</v>
      </c>
      <c r="H216" s="246" t="s">
        <v>5</v>
      </c>
      <c r="I216" s="247"/>
      <c r="J216" s="296"/>
      <c r="K216" s="296"/>
      <c r="L216" s="296"/>
      <c r="M216" s="296"/>
      <c r="N216" s="296"/>
    </row>
    <row r="217" spans="1:14" s="297" customFormat="1" ht="21">
      <c r="A217" s="291"/>
      <c r="B217" s="291"/>
      <c r="C217" s="291"/>
      <c r="D217" s="291"/>
      <c r="E217" s="291"/>
      <c r="F217" s="292"/>
      <c r="G217" s="336" t="s">
        <v>1674</v>
      </c>
      <c r="H217" s="334" t="s">
        <v>1488</v>
      </c>
      <c r="I217" s="335">
        <v>7</v>
      </c>
      <c r="J217" s="318"/>
      <c r="K217" s="318">
        <f>I217*J217</f>
        <v>0</v>
      </c>
      <c r="L217" s="318"/>
      <c r="M217" s="318">
        <f>I217*L217</f>
        <v>0</v>
      </c>
      <c r="N217" s="318">
        <f>K217+M217</f>
        <v>0</v>
      </c>
    </row>
    <row r="218" spans="1:14" s="297" customFormat="1">
      <c r="A218" s="291"/>
      <c r="B218" s="291"/>
      <c r="C218" s="291"/>
      <c r="D218" s="291"/>
      <c r="E218" s="291"/>
      <c r="F218" s="292"/>
      <c r="G218" s="244" t="s">
        <v>1675</v>
      </c>
      <c r="H218" s="334"/>
      <c r="I218" s="335"/>
      <c r="J218" s="318"/>
      <c r="K218" s="318"/>
      <c r="L218" s="318"/>
      <c r="M218" s="318"/>
      <c r="N218" s="318"/>
    </row>
    <row r="219" spans="1:14">
      <c r="F219" s="317" t="s">
        <v>23</v>
      </c>
      <c r="G219" s="337" t="s">
        <v>1676</v>
      </c>
      <c r="H219" s="302" t="s">
        <v>5</v>
      </c>
      <c r="I219" s="303"/>
      <c r="J219" s="235"/>
      <c r="K219" s="235"/>
      <c r="L219" s="235"/>
      <c r="M219" s="235"/>
      <c r="N219" s="235"/>
    </row>
    <row r="220" spans="1:14">
      <c r="F220" s="236"/>
      <c r="G220" s="298" t="s">
        <v>1677</v>
      </c>
      <c r="H220" s="299" t="s">
        <v>1678</v>
      </c>
      <c r="I220" s="300">
        <v>6</v>
      </c>
      <c r="J220" s="318"/>
      <c r="K220" s="318">
        <f>I220*J220</f>
        <v>0</v>
      </c>
      <c r="L220" s="318"/>
      <c r="M220" s="318">
        <f>I220*L220</f>
        <v>0</v>
      </c>
      <c r="N220" s="318">
        <f>K220+M220</f>
        <v>0</v>
      </c>
    </row>
    <row r="221" spans="1:14">
      <c r="F221" s="236"/>
      <c r="G221" s="298" t="s">
        <v>1679</v>
      </c>
      <c r="H221" s="299" t="s">
        <v>1678</v>
      </c>
      <c r="I221" s="300">
        <v>60</v>
      </c>
      <c r="J221" s="318"/>
      <c r="K221" s="318">
        <f>I221*J221</f>
        <v>0</v>
      </c>
      <c r="L221" s="318"/>
      <c r="M221" s="318">
        <f>I221*L221</f>
        <v>0</v>
      </c>
      <c r="N221" s="318">
        <f>K221+M221</f>
        <v>0</v>
      </c>
    </row>
    <row r="222" spans="1:14">
      <c r="F222" s="236"/>
      <c r="G222" s="298"/>
      <c r="H222" s="299"/>
      <c r="I222" s="300"/>
      <c r="J222" s="318"/>
      <c r="K222" s="318"/>
      <c r="L222" s="318"/>
      <c r="M222" s="318"/>
      <c r="N222" s="318"/>
    </row>
    <row r="223" spans="1:14">
      <c r="F223" s="236"/>
      <c r="G223" s="298"/>
      <c r="H223" s="299"/>
      <c r="I223" s="300"/>
      <c r="J223" s="318"/>
      <c r="K223" s="318"/>
      <c r="L223" s="318"/>
      <c r="M223" s="318"/>
      <c r="N223" s="318"/>
    </row>
    <row r="224" spans="1:14">
      <c r="F224" s="213"/>
      <c r="G224" s="214" t="s">
        <v>23</v>
      </c>
      <c r="H224" s="215" t="s">
        <v>23</v>
      </c>
      <c r="I224" s="216" t="s">
        <v>23</v>
      </c>
      <c r="J224" s="217" t="s">
        <v>1476</v>
      </c>
      <c r="K224" s="218"/>
      <c r="L224" s="217" t="s">
        <v>1477</v>
      </c>
      <c r="M224" s="218"/>
      <c r="N224" s="219" t="s">
        <v>1478</v>
      </c>
    </row>
    <row r="225" spans="1:14">
      <c r="F225" s="213"/>
      <c r="G225" s="223" t="s">
        <v>1479</v>
      </c>
      <c r="H225" s="215" t="s">
        <v>1480</v>
      </c>
      <c r="I225" s="216" t="s">
        <v>1481</v>
      </c>
      <c r="J225" s="224" t="s">
        <v>1482</v>
      </c>
      <c r="K225" s="217" t="s">
        <v>1478</v>
      </c>
      <c r="L225" s="224" t="s">
        <v>1482</v>
      </c>
      <c r="M225" s="217" t="s">
        <v>1478</v>
      </c>
      <c r="N225" s="219" t="s">
        <v>23</v>
      </c>
    </row>
    <row r="226" spans="1:14">
      <c r="F226" s="236"/>
      <c r="G226" s="298"/>
      <c r="H226" s="299"/>
      <c r="I226" s="300"/>
      <c r="J226" s="318"/>
      <c r="K226" s="318"/>
      <c r="L226" s="318"/>
      <c r="M226" s="318"/>
      <c r="N226" s="318"/>
    </row>
    <row r="227" spans="1:14">
      <c r="F227" s="317" t="s">
        <v>23</v>
      </c>
      <c r="G227" s="337" t="s">
        <v>1624</v>
      </c>
      <c r="H227" s="302" t="s">
        <v>5</v>
      </c>
      <c r="I227" s="303"/>
      <c r="J227" s="235"/>
      <c r="K227" s="235"/>
      <c r="L227" s="235"/>
      <c r="M227" s="235"/>
      <c r="N227" s="235"/>
    </row>
    <row r="228" spans="1:14">
      <c r="F228" s="236"/>
      <c r="G228" s="298" t="s">
        <v>1680</v>
      </c>
      <c r="H228" s="299" t="s">
        <v>554</v>
      </c>
      <c r="I228" s="300">
        <v>1</v>
      </c>
      <c r="J228" s="318"/>
      <c r="K228" s="318">
        <f>I228*J228</f>
        <v>0</v>
      </c>
      <c r="L228" s="318"/>
      <c r="M228" s="318">
        <f>I228*L228</f>
        <v>0</v>
      </c>
      <c r="N228" s="318">
        <f>K228+M228</f>
        <v>0</v>
      </c>
    </row>
    <row r="229" spans="1:14">
      <c r="F229" s="270" t="s">
        <v>23</v>
      </c>
      <c r="G229" s="298" t="s">
        <v>1681</v>
      </c>
      <c r="H229" s="299"/>
      <c r="I229" s="300"/>
      <c r="J229" s="235"/>
      <c r="K229" s="235"/>
      <c r="L229" s="235"/>
      <c r="M229" s="235"/>
      <c r="N229" s="235"/>
    </row>
    <row r="230" spans="1:14">
      <c r="F230" s="270"/>
      <c r="G230" s="298" t="s">
        <v>1682</v>
      </c>
      <c r="H230" s="299" t="s">
        <v>554</v>
      </c>
      <c r="I230" s="300">
        <v>1</v>
      </c>
      <c r="J230" s="318"/>
      <c r="K230" s="318">
        <f>I230*J230</f>
        <v>0</v>
      </c>
      <c r="L230" s="318"/>
      <c r="M230" s="318">
        <f>I230*L230</f>
        <v>0</v>
      </c>
      <c r="N230" s="318">
        <f>K230+M230</f>
        <v>0</v>
      </c>
    </row>
    <row r="231" spans="1:14" s="297" customFormat="1" ht="21">
      <c r="A231" s="291"/>
      <c r="B231" s="291"/>
      <c r="C231" s="291"/>
      <c r="D231" s="291"/>
      <c r="E231" s="291"/>
      <c r="F231" s="236"/>
      <c r="G231" s="293" t="s">
        <v>1683</v>
      </c>
      <c r="H231" s="294" t="s">
        <v>1488</v>
      </c>
      <c r="I231" s="295">
        <v>1</v>
      </c>
      <c r="J231" s="249"/>
      <c r="K231" s="249">
        <f>I231*J231</f>
        <v>0</v>
      </c>
      <c r="L231" s="249"/>
      <c r="M231" s="249">
        <f>I231*L231</f>
        <v>0</v>
      </c>
      <c r="N231" s="249">
        <f>K231+M231</f>
        <v>0</v>
      </c>
    </row>
    <row r="232" spans="1:14">
      <c r="F232" s="317" t="s">
        <v>23</v>
      </c>
      <c r="G232" s="298" t="s">
        <v>1684</v>
      </c>
      <c r="H232" s="299" t="s">
        <v>554</v>
      </c>
      <c r="I232" s="300">
        <v>1</v>
      </c>
      <c r="J232" s="249"/>
      <c r="K232" s="249">
        <f>I232*J232</f>
        <v>0</v>
      </c>
      <c r="L232" s="249"/>
      <c r="M232" s="249">
        <f>I232*L232</f>
        <v>0</v>
      </c>
      <c r="N232" s="249">
        <f>K232+M232</f>
        <v>0</v>
      </c>
    </row>
    <row r="233" spans="1:14">
      <c r="F233" s="236"/>
      <c r="G233" s="337" t="s">
        <v>1685</v>
      </c>
      <c r="H233" s="302" t="s">
        <v>5</v>
      </c>
      <c r="I233" s="303"/>
      <c r="J233" s="235"/>
      <c r="K233" s="235"/>
      <c r="L233" s="235"/>
      <c r="M233" s="235"/>
      <c r="N233" s="235"/>
    </row>
    <row r="234" spans="1:14" ht="13.5" thickBot="1">
      <c r="F234" s="325"/>
      <c r="G234" s="338" t="s">
        <v>1686</v>
      </c>
      <c r="H234" s="339" t="s">
        <v>23</v>
      </c>
      <c r="I234" s="340" t="s">
        <v>23</v>
      </c>
      <c r="J234" s="341"/>
      <c r="K234" s="341"/>
      <c r="L234" s="341"/>
      <c r="M234" s="341"/>
      <c r="N234" s="341"/>
    </row>
    <row r="235" spans="1:14" s="240" customFormat="1" ht="13.5" thickTop="1">
      <c r="A235" s="227"/>
      <c r="B235" s="227"/>
      <c r="C235" s="227"/>
      <c r="D235" s="227"/>
      <c r="E235" s="227"/>
      <c r="F235" s="236"/>
      <c r="G235" s="282" t="s">
        <v>1687</v>
      </c>
      <c r="H235" s="283"/>
      <c r="I235" s="284"/>
      <c r="J235" s="285"/>
      <c r="K235" s="286">
        <f>SUM(K62:K234)</f>
        <v>0</v>
      </c>
      <c r="L235" s="285"/>
      <c r="M235" s="286">
        <f>SUM(M62:M234)</f>
        <v>0</v>
      </c>
      <c r="N235" s="287">
        <f>SUM(N63:N234)</f>
        <v>0</v>
      </c>
    </row>
    <row r="236" spans="1:14">
      <c r="F236" s="236"/>
      <c r="G236" s="342"/>
      <c r="H236" s="327"/>
      <c r="I236" s="343"/>
      <c r="J236" s="235"/>
      <c r="K236" s="235"/>
      <c r="L236" s="235"/>
      <c r="M236" s="235"/>
      <c r="N236" s="235"/>
    </row>
    <row r="237" spans="1:14">
      <c r="F237" s="236"/>
      <c r="G237" s="342"/>
      <c r="H237" s="327"/>
      <c r="I237" s="343"/>
      <c r="J237" s="235"/>
      <c r="K237" s="235"/>
      <c r="L237" s="235"/>
      <c r="M237" s="235"/>
      <c r="N237" s="235"/>
    </row>
    <row r="238" spans="1:14" ht="14.25">
      <c r="F238" s="236" t="s">
        <v>1532</v>
      </c>
      <c r="G238" s="232" t="s">
        <v>1688</v>
      </c>
      <c r="H238" s="233" t="s">
        <v>5</v>
      </c>
      <c r="I238" s="234"/>
      <c r="J238" s="235"/>
      <c r="K238" s="235"/>
      <c r="L238" s="235"/>
      <c r="M238" s="235"/>
      <c r="N238" s="235"/>
    </row>
    <row r="239" spans="1:14">
      <c r="F239" s="236"/>
      <c r="G239" s="301" t="s">
        <v>1689</v>
      </c>
      <c r="H239" s="302" t="s">
        <v>5</v>
      </c>
      <c r="I239" s="303"/>
      <c r="J239" s="235"/>
      <c r="K239" s="235"/>
      <c r="L239" s="235"/>
      <c r="M239" s="235"/>
      <c r="N239" s="235"/>
    </row>
    <row r="240" spans="1:14">
      <c r="F240" s="236"/>
      <c r="G240" s="237" t="s">
        <v>1690</v>
      </c>
      <c r="H240" s="238" t="s">
        <v>379</v>
      </c>
      <c r="I240" s="239">
        <v>28</v>
      </c>
      <c r="J240" s="249"/>
      <c r="K240" s="249">
        <f>I240*J240</f>
        <v>0</v>
      </c>
      <c r="L240" s="249"/>
      <c r="M240" s="249">
        <f>I240*L240</f>
        <v>0</v>
      </c>
      <c r="N240" s="249">
        <f>K240+M240</f>
        <v>0</v>
      </c>
    </row>
    <row r="241" spans="6:14">
      <c r="F241" s="236"/>
      <c r="G241" s="237" t="s">
        <v>1691</v>
      </c>
      <c r="H241" s="238" t="s">
        <v>379</v>
      </c>
      <c r="I241" s="239">
        <v>54</v>
      </c>
      <c r="J241" s="249"/>
      <c r="K241" s="249">
        <f>I241*J241</f>
        <v>0</v>
      </c>
      <c r="L241" s="249"/>
      <c r="M241" s="249">
        <f>I241*L241</f>
        <v>0</v>
      </c>
      <c r="N241" s="249">
        <f>K241+M241</f>
        <v>0</v>
      </c>
    </row>
    <row r="242" spans="6:14">
      <c r="F242" s="236"/>
      <c r="G242" s="298" t="s">
        <v>1692</v>
      </c>
      <c r="H242" s="299" t="s">
        <v>1488</v>
      </c>
      <c r="I242" s="300">
        <v>4</v>
      </c>
      <c r="J242" s="249"/>
      <c r="K242" s="249">
        <f>I242*J242</f>
        <v>0</v>
      </c>
      <c r="L242" s="249"/>
      <c r="M242" s="249">
        <f>I242*L242</f>
        <v>0</v>
      </c>
      <c r="N242" s="249">
        <f>K242+M242</f>
        <v>0</v>
      </c>
    </row>
    <row r="243" spans="6:14">
      <c r="F243" s="236"/>
      <c r="G243" s="298" t="s">
        <v>1693</v>
      </c>
      <c r="H243" s="299" t="s">
        <v>1488</v>
      </c>
      <c r="I243" s="300">
        <v>12</v>
      </c>
      <c r="J243" s="249"/>
      <c r="K243" s="249">
        <f>I243*J243</f>
        <v>0</v>
      </c>
      <c r="L243" s="249"/>
      <c r="M243" s="249">
        <f>I243*L243</f>
        <v>0</v>
      </c>
      <c r="N243" s="249">
        <f>K243+M243</f>
        <v>0</v>
      </c>
    </row>
    <row r="244" spans="6:14">
      <c r="F244" s="248" t="s">
        <v>23</v>
      </c>
      <c r="G244" s="301" t="s">
        <v>1694</v>
      </c>
      <c r="H244" s="302" t="s">
        <v>5</v>
      </c>
      <c r="I244" s="303"/>
      <c r="J244" s="235"/>
      <c r="K244" s="235"/>
      <c r="L244" s="235"/>
      <c r="M244" s="235"/>
      <c r="N244" s="235"/>
    </row>
    <row r="245" spans="6:14">
      <c r="F245" s="236"/>
      <c r="G245" s="298" t="s">
        <v>1695</v>
      </c>
      <c r="H245" s="299" t="s">
        <v>379</v>
      </c>
      <c r="I245" s="300">
        <v>132</v>
      </c>
      <c r="J245" s="249"/>
      <c r="K245" s="249">
        <f>I245*J245</f>
        <v>0</v>
      </c>
      <c r="L245" s="249"/>
      <c r="M245" s="249">
        <f>I245*L245</f>
        <v>0</v>
      </c>
      <c r="N245" s="249">
        <f>K245+M245</f>
        <v>0</v>
      </c>
    </row>
    <row r="246" spans="6:14">
      <c r="F246" s="248" t="s">
        <v>23</v>
      </c>
      <c r="G246" s="301" t="s">
        <v>1696</v>
      </c>
      <c r="H246" s="302" t="s">
        <v>5</v>
      </c>
      <c r="I246" s="303"/>
      <c r="J246" s="235"/>
      <c r="K246" s="235"/>
      <c r="L246" s="235"/>
      <c r="M246" s="235"/>
      <c r="N246" s="235"/>
    </row>
    <row r="247" spans="6:14">
      <c r="F247" s="236"/>
      <c r="G247" s="298" t="s">
        <v>1697</v>
      </c>
      <c r="H247" s="299" t="s">
        <v>1488</v>
      </c>
      <c r="I247" s="300">
        <v>8</v>
      </c>
      <c r="J247" s="249"/>
      <c r="K247" s="249">
        <f>I247*J247</f>
        <v>0</v>
      </c>
      <c r="L247" s="249"/>
      <c r="M247" s="249">
        <f>I247*L247</f>
        <v>0</v>
      </c>
      <c r="N247" s="249">
        <f>K247+M247</f>
        <v>0</v>
      </c>
    </row>
    <row r="248" spans="6:14">
      <c r="F248" s="236"/>
      <c r="G248" s="298" t="s">
        <v>1698</v>
      </c>
      <c r="H248" s="299" t="s">
        <v>1488</v>
      </c>
      <c r="I248" s="300">
        <v>8</v>
      </c>
      <c r="J248" s="249"/>
      <c r="K248" s="249">
        <f>I248*J248</f>
        <v>0</v>
      </c>
      <c r="L248" s="249"/>
      <c r="M248" s="249">
        <f>I248*L248</f>
        <v>0</v>
      </c>
      <c r="N248" s="249">
        <f>K248+M248</f>
        <v>0</v>
      </c>
    </row>
    <row r="249" spans="6:14">
      <c r="F249" s="248" t="s">
        <v>23</v>
      </c>
      <c r="G249" s="301" t="s">
        <v>1699</v>
      </c>
      <c r="H249" s="302" t="s">
        <v>5</v>
      </c>
      <c r="I249" s="303"/>
      <c r="J249" s="235"/>
      <c r="K249" s="235"/>
      <c r="L249" s="235"/>
      <c r="M249" s="235"/>
      <c r="N249" s="235"/>
    </row>
    <row r="250" spans="6:14">
      <c r="F250" s="236"/>
      <c r="G250" s="298" t="s">
        <v>1700</v>
      </c>
      <c r="H250" s="299" t="s">
        <v>1488</v>
      </c>
      <c r="I250" s="300">
        <v>26</v>
      </c>
      <c r="J250" s="249"/>
      <c r="K250" s="249">
        <f>I250*J250</f>
        <v>0</v>
      </c>
      <c r="L250" s="249"/>
      <c r="M250" s="249">
        <f>I250*L250</f>
        <v>0</v>
      </c>
      <c r="N250" s="249">
        <f>K250+M250</f>
        <v>0</v>
      </c>
    </row>
    <row r="251" spans="6:14">
      <c r="F251" s="236"/>
      <c r="G251" s="298" t="s">
        <v>1701</v>
      </c>
      <c r="H251" s="299" t="s">
        <v>1488</v>
      </c>
      <c r="I251" s="300">
        <v>100</v>
      </c>
      <c r="J251" s="249"/>
      <c r="K251" s="249">
        <f>I251*J251</f>
        <v>0</v>
      </c>
      <c r="L251" s="249"/>
      <c r="M251" s="249">
        <f>I251*L251</f>
        <v>0</v>
      </c>
      <c r="N251" s="249">
        <f>K251+M251</f>
        <v>0</v>
      </c>
    </row>
    <row r="252" spans="6:14">
      <c r="F252" s="248" t="s">
        <v>23</v>
      </c>
      <c r="G252" s="298" t="s">
        <v>1702</v>
      </c>
      <c r="H252" s="299" t="s">
        <v>1488</v>
      </c>
      <c r="I252" s="300">
        <v>8</v>
      </c>
      <c r="J252" s="249"/>
      <c r="K252" s="249">
        <f>I252*J252</f>
        <v>0</v>
      </c>
      <c r="L252" s="249"/>
      <c r="M252" s="249">
        <f>I252*L252</f>
        <v>0</v>
      </c>
      <c r="N252" s="249">
        <f>K252+M252</f>
        <v>0</v>
      </c>
    </row>
    <row r="253" spans="6:14">
      <c r="F253" s="248" t="s">
        <v>23</v>
      </c>
      <c r="G253" s="298" t="s">
        <v>1703</v>
      </c>
      <c r="H253" s="299" t="s">
        <v>1488</v>
      </c>
      <c r="I253" s="300">
        <v>5</v>
      </c>
      <c r="J253" s="249"/>
      <c r="K253" s="249">
        <f>I253*J253</f>
        <v>0</v>
      </c>
      <c r="L253" s="249"/>
      <c r="M253" s="249">
        <f>I253*L253</f>
        <v>0</v>
      </c>
      <c r="N253" s="249">
        <f>K253+M253</f>
        <v>0</v>
      </c>
    </row>
    <row r="254" spans="6:14">
      <c r="F254" s="248" t="s">
        <v>23</v>
      </c>
      <c r="G254" s="298" t="s">
        <v>1704</v>
      </c>
      <c r="H254" s="299" t="s">
        <v>1488</v>
      </c>
      <c r="I254" s="300">
        <v>8</v>
      </c>
      <c r="J254" s="249"/>
      <c r="K254" s="249">
        <f>I254*J254</f>
        <v>0</v>
      </c>
      <c r="L254" s="249"/>
      <c r="M254" s="249">
        <f>I254*L254</f>
        <v>0</v>
      </c>
      <c r="N254" s="249">
        <f>K254+M254</f>
        <v>0</v>
      </c>
    </row>
    <row r="255" spans="6:14">
      <c r="F255" s="248" t="s">
        <v>23</v>
      </c>
      <c r="G255" s="301" t="s">
        <v>1705</v>
      </c>
      <c r="H255" s="302"/>
      <c r="I255" s="303"/>
      <c r="J255" s="235"/>
      <c r="K255" s="235"/>
      <c r="L255" s="235"/>
      <c r="M255" s="235"/>
      <c r="N255" s="235"/>
    </row>
    <row r="256" spans="6:14">
      <c r="F256" s="344" t="s">
        <v>23</v>
      </c>
      <c r="G256" s="345" t="s">
        <v>1706</v>
      </c>
      <c r="H256" s="299" t="s">
        <v>1488</v>
      </c>
      <c r="I256" s="300">
        <v>22</v>
      </c>
      <c r="J256" s="249"/>
      <c r="K256" s="249">
        <f>I256*J256</f>
        <v>0</v>
      </c>
      <c r="L256" s="249"/>
      <c r="M256" s="249">
        <f>I256*L256</f>
        <v>0</v>
      </c>
      <c r="N256" s="249">
        <f>K256+M256</f>
        <v>0</v>
      </c>
    </row>
    <row r="257" spans="6:14">
      <c r="F257" s="346" t="s">
        <v>23</v>
      </c>
      <c r="G257" s="345" t="s">
        <v>1707</v>
      </c>
      <c r="H257" s="299" t="s">
        <v>1488</v>
      </c>
      <c r="I257" s="300">
        <v>25</v>
      </c>
      <c r="J257" s="249"/>
      <c r="K257" s="249">
        <f>I257*J257</f>
        <v>0</v>
      </c>
      <c r="L257" s="249"/>
      <c r="M257" s="249">
        <f>I257*L257</f>
        <v>0</v>
      </c>
      <c r="N257" s="249">
        <f>K257+M257</f>
        <v>0</v>
      </c>
    </row>
    <row r="258" spans="6:14">
      <c r="F258" s="346" t="s">
        <v>23</v>
      </c>
      <c r="G258" s="301" t="s">
        <v>1708</v>
      </c>
      <c r="H258" s="302" t="s">
        <v>5</v>
      </c>
      <c r="I258" s="303"/>
      <c r="J258" s="235"/>
      <c r="K258" s="235"/>
      <c r="L258" s="235"/>
      <c r="M258" s="235"/>
      <c r="N258" s="235"/>
    </row>
    <row r="259" spans="6:14">
      <c r="F259" s="236"/>
      <c r="G259" s="347" t="s">
        <v>1709</v>
      </c>
      <c r="H259" s="238" t="s">
        <v>1488</v>
      </c>
      <c r="I259" s="239">
        <v>5</v>
      </c>
      <c r="J259" s="249"/>
      <c r="K259" s="249">
        <f>I259*J259</f>
        <v>0</v>
      </c>
      <c r="L259" s="249"/>
      <c r="M259" s="249">
        <f>I259*L259</f>
        <v>0</v>
      </c>
      <c r="N259" s="249">
        <f>K259+M259</f>
        <v>0</v>
      </c>
    </row>
    <row r="260" spans="6:14">
      <c r="F260" s="346" t="s">
        <v>23</v>
      </c>
      <c r="G260" s="345" t="s">
        <v>1710</v>
      </c>
      <c r="H260" s="299" t="s">
        <v>1488</v>
      </c>
      <c r="I260" s="300">
        <v>5</v>
      </c>
      <c r="J260" s="249"/>
      <c r="K260" s="249">
        <f>I260*J260</f>
        <v>0</v>
      </c>
      <c r="L260" s="249"/>
      <c r="M260" s="249">
        <f>I260*L260</f>
        <v>0</v>
      </c>
      <c r="N260" s="249">
        <f>K260+M260</f>
        <v>0</v>
      </c>
    </row>
    <row r="261" spans="6:14">
      <c r="F261" s="346"/>
      <c r="G261" s="345"/>
      <c r="H261" s="299"/>
      <c r="I261" s="300"/>
      <c r="J261" s="249"/>
      <c r="K261" s="249"/>
      <c r="L261" s="249"/>
      <c r="M261" s="249"/>
      <c r="N261" s="249"/>
    </row>
    <row r="262" spans="6:14">
      <c r="F262" s="213"/>
      <c r="G262" s="214" t="s">
        <v>23</v>
      </c>
      <c r="H262" s="215" t="s">
        <v>23</v>
      </c>
      <c r="I262" s="216" t="s">
        <v>23</v>
      </c>
      <c r="J262" s="217" t="s">
        <v>1476</v>
      </c>
      <c r="K262" s="218"/>
      <c r="L262" s="217" t="s">
        <v>1477</v>
      </c>
      <c r="M262" s="218"/>
      <c r="N262" s="219" t="s">
        <v>1478</v>
      </c>
    </row>
    <row r="263" spans="6:14">
      <c r="F263" s="213"/>
      <c r="G263" s="223" t="s">
        <v>1479</v>
      </c>
      <c r="H263" s="215" t="s">
        <v>1480</v>
      </c>
      <c r="I263" s="216" t="s">
        <v>1481</v>
      </c>
      <c r="J263" s="224" t="s">
        <v>1482</v>
      </c>
      <c r="K263" s="217" t="s">
        <v>1478</v>
      </c>
      <c r="L263" s="224" t="s">
        <v>1482</v>
      </c>
      <c r="M263" s="217" t="s">
        <v>1478</v>
      </c>
      <c r="N263" s="219" t="s">
        <v>23</v>
      </c>
    </row>
    <row r="264" spans="6:14">
      <c r="F264" s="346"/>
      <c r="G264" s="345"/>
      <c r="H264" s="299"/>
      <c r="I264" s="300"/>
      <c r="J264" s="249"/>
      <c r="K264" s="249"/>
      <c r="L264" s="249"/>
      <c r="M264" s="249"/>
      <c r="N264" s="249"/>
    </row>
    <row r="265" spans="6:14">
      <c r="F265" s="270" t="s">
        <v>23</v>
      </c>
      <c r="G265" s="245" t="s">
        <v>1711</v>
      </c>
      <c r="H265" s="246" t="s">
        <v>5</v>
      </c>
      <c r="I265" s="247"/>
      <c r="J265" s="235"/>
      <c r="K265" s="235"/>
      <c r="L265" s="235"/>
      <c r="M265" s="235"/>
      <c r="N265" s="235"/>
    </row>
    <row r="266" spans="6:14">
      <c r="F266" s="236"/>
      <c r="G266" s="237" t="s">
        <v>1712</v>
      </c>
      <c r="H266" s="238" t="s">
        <v>1488</v>
      </c>
      <c r="I266" s="239">
        <v>5</v>
      </c>
      <c r="J266" s="249"/>
      <c r="K266" s="249">
        <f>I266*J266</f>
        <v>0</v>
      </c>
      <c r="L266" s="249"/>
      <c r="M266" s="249">
        <f>I266*L266</f>
        <v>0</v>
      </c>
      <c r="N266" s="249">
        <f>K266+M266</f>
        <v>0</v>
      </c>
    </row>
    <row r="267" spans="6:14">
      <c r="F267" s="270" t="s">
        <v>23</v>
      </c>
      <c r="G267" s="237" t="s">
        <v>1713</v>
      </c>
      <c r="H267" s="238" t="s">
        <v>1488</v>
      </c>
      <c r="I267" s="239">
        <v>5</v>
      </c>
      <c r="J267" s="249"/>
      <c r="K267" s="249">
        <f>I267*J267</f>
        <v>0</v>
      </c>
      <c r="L267" s="249"/>
      <c r="M267" s="249">
        <f>I267*L267</f>
        <v>0</v>
      </c>
      <c r="N267" s="249">
        <f>K267+M267</f>
        <v>0</v>
      </c>
    </row>
    <row r="268" spans="6:14">
      <c r="F268" s="270" t="s">
        <v>23</v>
      </c>
      <c r="G268" s="301" t="s">
        <v>1624</v>
      </c>
      <c r="H268" s="302" t="s">
        <v>5</v>
      </c>
      <c r="I268" s="303"/>
      <c r="J268" s="235"/>
      <c r="K268" s="235"/>
      <c r="L268" s="235"/>
      <c r="M268" s="235"/>
      <c r="N268" s="235"/>
    </row>
    <row r="269" spans="6:14">
      <c r="F269" s="236"/>
      <c r="G269" s="298" t="s">
        <v>1680</v>
      </c>
      <c r="H269" s="299" t="s">
        <v>554</v>
      </c>
      <c r="I269" s="300">
        <v>1</v>
      </c>
      <c r="J269" s="249"/>
      <c r="K269" s="249">
        <f>I269*J269</f>
        <v>0</v>
      </c>
      <c r="L269" s="249"/>
      <c r="M269" s="249">
        <f>I269*L269</f>
        <v>0</v>
      </c>
      <c r="N269" s="249">
        <f>K269+M269</f>
        <v>0</v>
      </c>
    </row>
    <row r="270" spans="6:14" ht="21">
      <c r="F270" s="270" t="s">
        <v>23</v>
      </c>
      <c r="G270" s="293" t="s">
        <v>1683</v>
      </c>
      <c r="H270" s="294" t="s">
        <v>1488</v>
      </c>
      <c r="I270" s="295">
        <v>1</v>
      </c>
      <c r="J270" s="249"/>
      <c r="K270" s="249">
        <f>I270*J270</f>
        <v>0</v>
      </c>
      <c r="L270" s="249"/>
      <c r="M270" s="249">
        <f>I270*L270</f>
        <v>0</v>
      </c>
      <c r="N270" s="249">
        <f>K270+M270</f>
        <v>0</v>
      </c>
    </row>
    <row r="271" spans="6:14" ht="13.5" thickBot="1">
      <c r="F271" s="317" t="s">
        <v>23</v>
      </c>
      <c r="G271" s="338" t="s">
        <v>1714</v>
      </c>
      <c r="H271" s="339" t="s">
        <v>554</v>
      </c>
      <c r="I271" s="340">
        <v>1</v>
      </c>
      <c r="J271" s="275"/>
      <c r="K271" s="275">
        <f>I271*J271</f>
        <v>0</v>
      </c>
      <c r="L271" s="275"/>
      <c r="M271" s="275">
        <f>I271*L271</f>
        <v>0</v>
      </c>
      <c r="N271" s="275">
        <f>K271+M271</f>
        <v>0</v>
      </c>
    </row>
    <row r="272" spans="6:14" ht="13.5" thickTop="1">
      <c r="F272" s="270" t="s">
        <v>23</v>
      </c>
      <c r="G272" s="282" t="s">
        <v>1715</v>
      </c>
      <c r="H272" s="283"/>
      <c r="I272" s="284"/>
      <c r="J272" s="285"/>
      <c r="K272" s="286">
        <f>SUM(K240:K271)</f>
        <v>0</v>
      </c>
      <c r="L272" s="285"/>
      <c r="M272" s="286">
        <f>SUM(M240:M271)</f>
        <v>0</v>
      </c>
      <c r="N272" s="287">
        <f>SUM(N240:N271)</f>
        <v>0</v>
      </c>
    </row>
    <row r="273" spans="6:14">
      <c r="F273" s="270"/>
      <c r="G273" s="348"/>
      <c r="H273" s="349"/>
      <c r="I273" s="350"/>
      <c r="J273" s="351"/>
      <c r="K273" s="352"/>
      <c r="L273" s="351"/>
      <c r="M273" s="352"/>
      <c r="N273" s="353"/>
    </row>
    <row r="274" spans="6:14">
      <c r="F274" s="236"/>
      <c r="G274" s="342"/>
      <c r="H274" s="327"/>
      <c r="I274" s="343"/>
      <c r="J274" s="235"/>
      <c r="K274" s="235"/>
      <c r="L274" s="235"/>
      <c r="M274" s="235"/>
      <c r="N274" s="235"/>
    </row>
    <row r="275" spans="6:14" ht="14.25">
      <c r="F275" s="236" t="s">
        <v>23</v>
      </c>
      <c r="G275" s="232" t="s">
        <v>1716</v>
      </c>
      <c r="H275" s="233" t="s">
        <v>5</v>
      </c>
      <c r="I275" s="234"/>
      <c r="J275" s="235"/>
      <c r="K275" s="235"/>
      <c r="L275" s="235"/>
      <c r="M275" s="235"/>
      <c r="N275" s="235"/>
    </row>
    <row r="276" spans="6:14">
      <c r="F276" s="236"/>
      <c r="G276" s="298" t="s">
        <v>1717</v>
      </c>
      <c r="H276" s="299" t="s">
        <v>158</v>
      </c>
      <c r="I276" s="300">
        <v>5</v>
      </c>
      <c r="J276" s="318"/>
      <c r="K276" s="318">
        <f>I276*J276</f>
        <v>0</v>
      </c>
      <c r="L276" s="318"/>
      <c r="M276" s="249">
        <f>I276*L276</f>
        <v>0</v>
      </c>
      <c r="N276" s="318">
        <f>K276+M276</f>
        <v>0</v>
      </c>
    </row>
    <row r="277" spans="6:14" ht="13.5" thickBot="1">
      <c r="F277" s="236"/>
      <c r="G277" s="338" t="s">
        <v>1718</v>
      </c>
      <c r="H277" s="339" t="s">
        <v>158</v>
      </c>
      <c r="I277" s="340">
        <v>13</v>
      </c>
      <c r="J277" s="354"/>
      <c r="K277" s="354">
        <f>I277*J277</f>
        <v>0</v>
      </c>
      <c r="L277" s="354"/>
      <c r="M277" s="275">
        <f>I277*L277</f>
        <v>0</v>
      </c>
      <c r="N277" s="354">
        <f>K277+M277</f>
        <v>0</v>
      </c>
    </row>
    <row r="278" spans="6:14" ht="13.5" thickTop="1">
      <c r="F278" s="270" t="s">
        <v>23</v>
      </c>
      <c r="G278" s="282" t="s">
        <v>1719</v>
      </c>
      <c r="H278" s="283"/>
      <c r="I278" s="284"/>
      <c r="J278" s="285"/>
      <c r="K278" s="286">
        <f>SUM(K276:K277)</f>
        <v>0</v>
      </c>
      <c r="L278" s="285"/>
      <c r="M278" s="286">
        <f>SUM(M276:M277)</f>
        <v>0</v>
      </c>
      <c r="N278" s="287">
        <f>SUM(K278:M278)</f>
        <v>0</v>
      </c>
    </row>
    <row r="279" spans="6:14">
      <c r="F279" s="236"/>
      <c r="G279" s="342"/>
      <c r="H279" s="327"/>
      <c r="I279" s="343"/>
      <c r="J279" s="235"/>
      <c r="K279" s="235"/>
      <c r="L279" s="235"/>
      <c r="M279" s="235"/>
      <c r="N279" s="235"/>
    </row>
    <row r="280" spans="6:14">
      <c r="F280" s="236"/>
      <c r="G280" s="342"/>
      <c r="H280" s="327"/>
      <c r="I280" s="343"/>
      <c r="J280" s="235"/>
      <c r="K280" s="235"/>
      <c r="L280" s="235"/>
      <c r="M280" s="235"/>
      <c r="N280" s="235"/>
    </row>
    <row r="281" spans="6:14">
      <c r="F281" s="236"/>
      <c r="G281" s="342"/>
      <c r="H281" s="327"/>
      <c r="I281" s="343"/>
      <c r="J281" s="235"/>
      <c r="K281" s="235"/>
      <c r="L281" s="235"/>
      <c r="M281" s="235"/>
      <c r="N281" s="235"/>
    </row>
    <row r="282" spans="6:14">
      <c r="F282" s="236"/>
      <c r="G282" s="342"/>
      <c r="H282" s="327"/>
      <c r="I282" s="343"/>
      <c r="J282" s="235"/>
      <c r="K282" s="235"/>
      <c r="L282" s="235"/>
      <c r="M282" s="235"/>
      <c r="N282" s="235"/>
    </row>
    <row r="283" spans="6:14">
      <c r="F283" s="236"/>
      <c r="G283" s="355" t="s">
        <v>1720</v>
      </c>
      <c r="H283" s="327"/>
      <c r="I283" s="343"/>
      <c r="J283" s="235"/>
      <c r="K283" s="235"/>
      <c r="L283" s="235"/>
      <c r="M283" s="235"/>
      <c r="N283" s="235"/>
    </row>
    <row r="284" spans="6:14">
      <c r="F284" s="236"/>
      <c r="G284" s="355" t="s">
        <v>1721</v>
      </c>
      <c r="H284" s="327"/>
      <c r="I284" s="343"/>
      <c r="J284" s="235"/>
      <c r="K284" s="235"/>
      <c r="L284" s="235"/>
      <c r="M284" s="235"/>
      <c r="N284" s="235"/>
    </row>
    <row r="285" spans="6:14">
      <c r="F285" s="356"/>
      <c r="G285" s="357"/>
      <c r="H285" s="358"/>
      <c r="I285" s="359"/>
      <c r="J285" s="360"/>
      <c r="K285" s="360"/>
      <c r="L285" s="360"/>
      <c r="M285" s="360"/>
      <c r="N285" s="360"/>
    </row>
    <row r="286" spans="6:14">
      <c r="F286" s="361"/>
      <c r="G286" s="227"/>
      <c r="H286" s="362"/>
      <c r="I286" s="229"/>
      <c r="J286" s="240"/>
      <c r="K286" s="240"/>
      <c r="L286" s="240"/>
      <c r="M286" s="240"/>
      <c r="N286" s="240"/>
    </row>
    <row r="287" spans="6:14">
      <c r="F287" s="361"/>
      <c r="G287" s="227"/>
      <c r="H287" s="362"/>
      <c r="I287" s="229"/>
      <c r="J287" s="240"/>
      <c r="K287" s="240"/>
      <c r="L287" s="240"/>
      <c r="M287" s="240"/>
      <c r="N287" s="240"/>
    </row>
    <row r="288" spans="6:14">
      <c r="F288" s="361"/>
      <c r="G288" s="227"/>
      <c r="H288" s="362"/>
      <c r="I288" s="229"/>
      <c r="J288" s="240"/>
      <c r="K288" s="240"/>
      <c r="L288" s="240"/>
      <c r="M288" s="240"/>
      <c r="N288" s="240"/>
    </row>
    <row r="289" spans="6:14">
      <c r="F289" s="361"/>
      <c r="G289" s="227"/>
      <c r="H289" s="362"/>
      <c r="I289" s="229"/>
      <c r="J289" s="240"/>
      <c r="K289" s="240"/>
      <c r="L289" s="240"/>
      <c r="M289" s="240"/>
      <c r="N289" s="240"/>
    </row>
    <row r="290" spans="6:14">
      <c r="F290" s="361"/>
      <c r="G290" s="227"/>
      <c r="H290" s="362"/>
      <c r="I290" s="229"/>
      <c r="J290" s="240"/>
      <c r="K290" s="240"/>
      <c r="L290" s="240"/>
      <c r="M290" s="240"/>
      <c r="N290" s="240"/>
    </row>
    <row r="291" spans="6:14">
      <c r="F291" s="361"/>
      <c r="G291" s="227"/>
      <c r="H291" s="362"/>
      <c r="I291" s="229"/>
      <c r="J291" s="240"/>
      <c r="K291" s="240"/>
      <c r="L291" s="240"/>
      <c r="M291" s="240"/>
      <c r="N291" s="240"/>
    </row>
    <row r="292" spans="6:14">
      <c r="F292" s="361"/>
      <c r="G292" s="227"/>
      <c r="H292" s="362"/>
      <c r="I292" s="229"/>
      <c r="J292" s="240"/>
      <c r="K292" s="240"/>
      <c r="L292" s="240"/>
      <c r="M292" s="240"/>
      <c r="N292" s="240"/>
    </row>
    <row r="293" spans="6:14">
      <c r="F293" s="361"/>
      <c r="G293" s="227"/>
      <c r="H293" s="362"/>
      <c r="I293" s="229"/>
      <c r="J293" s="240"/>
      <c r="K293" s="240"/>
      <c r="L293" s="240"/>
      <c r="M293" s="240"/>
      <c r="N293" s="240"/>
    </row>
    <row r="294" spans="6:14">
      <c r="F294" s="361"/>
      <c r="G294" s="227"/>
      <c r="H294" s="362"/>
      <c r="I294" s="229"/>
      <c r="J294" s="240"/>
      <c r="K294" s="240"/>
      <c r="L294" s="240"/>
      <c r="M294" s="240"/>
      <c r="N294" s="240"/>
    </row>
    <row r="295" spans="6:14">
      <c r="F295" s="361"/>
      <c r="G295" s="227"/>
      <c r="H295" s="362"/>
      <c r="I295" s="229"/>
      <c r="J295" s="240"/>
      <c r="K295" s="240"/>
      <c r="L295" s="240"/>
      <c r="M295" s="240"/>
      <c r="N295" s="240"/>
    </row>
    <row r="296" spans="6:14">
      <c r="F296" s="361"/>
      <c r="G296" s="227"/>
      <c r="H296" s="362"/>
      <c r="I296" s="229"/>
      <c r="J296" s="240"/>
      <c r="K296" s="240"/>
      <c r="L296" s="240"/>
      <c r="M296" s="240"/>
      <c r="N296" s="240"/>
    </row>
    <row r="297" spans="6:14">
      <c r="F297" s="361"/>
      <c r="G297" s="227"/>
      <c r="H297" s="362"/>
      <c r="I297" s="229"/>
      <c r="J297" s="240"/>
      <c r="K297" s="240"/>
      <c r="L297" s="240"/>
      <c r="M297" s="240"/>
      <c r="N297" s="240"/>
    </row>
    <row r="298" spans="6:14">
      <c r="F298" s="361"/>
      <c r="G298" s="227"/>
      <c r="H298" s="362"/>
      <c r="I298" s="229"/>
      <c r="J298" s="240"/>
      <c r="K298" s="240"/>
      <c r="L298" s="240"/>
      <c r="M298" s="240"/>
      <c r="N298" s="240"/>
    </row>
    <row r="299" spans="6:14">
      <c r="F299" s="361"/>
      <c r="G299" s="227"/>
      <c r="H299" s="362"/>
      <c r="I299" s="229"/>
      <c r="J299" s="240"/>
      <c r="K299" s="240"/>
      <c r="L299" s="240"/>
      <c r="M299" s="240"/>
      <c r="N299" s="240"/>
    </row>
    <row r="300" spans="6:14">
      <c r="F300" s="361"/>
      <c r="G300" s="227"/>
      <c r="H300" s="362"/>
      <c r="I300" s="229"/>
      <c r="J300" s="240"/>
      <c r="K300" s="240"/>
      <c r="L300" s="240"/>
      <c r="M300" s="240"/>
      <c r="N300" s="240"/>
    </row>
    <row r="301" spans="6:14">
      <c r="F301" s="361"/>
      <c r="G301" s="227"/>
      <c r="H301" s="362"/>
      <c r="I301" s="229"/>
      <c r="J301" s="240"/>
      <c r="K301" s="240"/>
      <c r="L301" s="240"/>
      <c r="M301" s="240"/>
      <c r="N301" s="240"/>
    </row>
    <row r="302" spans="6:14">
      <c r="F302" s="361"/>
      <c r="G302" s="227"/>
      <c r="H302" s="362"/>
      <c r="I302" s="229"/>
      <c r="J302" s="240"/>
      <c r="K302" s="240"/>
      <c r="L302" s="240"/>
      <c r="M302" s="240"/>
      <c r="N302" s="240"/>
    </row>
    <row r="303" spans="6:14">
      <c r="F303" s="361"/>
      <c r="G303" s="227"/>
      <c r="H303" s="362"/>
      <c r="I303" s="229"/>
      <c r="J303" s="240"/>
      <c r="K303" s="240"/>
      <c r="L303" s="240"/>
      <c r="M303" s="240"/>
      <c r="N303" s="240"/>
    </row>
    <row r="304" spans="6:14">
      <c r="F304" s="361"/>
      <c r="G304" s="227"/>
      <c r="H304" s="362"/>
      <c r="I304" s="229"/>
      <c r="J304" s="240"/>
      <c r="K304" s="240"/>
      <c r="L304" s="240"/>
      <c r="M304" s="240"/>
      <c r="N304" s="240"/>
    </row>
    <row r="305" spans="6:14">
      <c r="F305" s="361"/>
      <c r="G305" s="227"/>
      <c r="H305" s="362"/>
      <c r="I305" s="229"/>
      <c r="J305" s="240"/>
      <c r="K305" s="240"/>
      <c r="L305" s="240"/>
      <c r="M305" s="240"/>
      <c r="N305" s="240"/>
    </row>
    <row r="306" spans="6:14">
      <c r="F306" s="361"/>
      <c r="G306" s="227"/>
      <c r="H306" s="362"/>
      <c r="I306" s="229"/>
      <c r="J306" s="240"/>
      <c r="K306" s="240"/>
      <c r="L306" s="240"/>
      <c r="M306" s="240"/>
      <c r="N306" s="240"/>
    </row>
  </sheetData>
  <pageMargins left="1.1811023622047245" right="0.39370078740157483" top="0.78740157480314965" bottom="0.78740157480314965" header="0.51181102362204722" footer="0.51181102362204722"/>
  <pageSetup paperSize="9" orientation="landscape" r:id="rId1"/>
  <headerFooter alignWithMargins="0">
    <oddHeader>&amp;L&amp;8Ing. Zdeněk Böhm, Nechvílova 1855, Praha 4&amp;R&amp;8Tel.: 723 107 477, zdbohm@volny.cz</oddHeader>
    <oddFooter>&amp;L&amp;9Silnoproufá elektroinstalace_Rozpočet&amp;R&amp;8Stránka /stránek &amp;10: &amp;P/&amp;N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0"/>
  <sheetViews>
    <sheetView topLeftCell="A28" workbookViewId="0">
      <selection activeCell="K34" sqref="K34"/>
    </sheetView>
  </sheetViews>
  <sheetFormatPr defaultRowHeight="15"/>
  <cols>
    <col min="1" max="1" width="11.1640625" style="384" customWidth="1"/>
    <col min="2" max="2" width="105.6640625" style="385" customWidth="1"/>
    <col min="3" max="3" width="8.83203125" style="386" customWidth="1"/>
    <col min="4" max="4" width="13.33203125" style="386" customWidth="1"/>
    <col min="5" max="5" width="13.1640625" style="387" bestFit="1" customWidth="1"/>
    <col min="6" max="6" width="12" style="387" bestFit="1" customWidth="1"/>
    <col min="7" max="9" width="13.83203125" style="387" bestFit="1" customWidth="1"/>
    <col min="10" max="16384" width="9.33203125" style="384"/>
  </cols>
  <sheetData>
    <row r="1" spans="1:9">
      <c r="A1" s="384" t="s">
        <v>1475</v>
      </c>
      <c r="B1" s="385" t="s">
        <v>1725</v>
      </c>
      <c r="C1" s="386" t="s">
        <v>139</v>
      </c>
      <c r="D1" s="386" t="s">
        <v>140</v>
      </c>
      <c r="E1" s="387" t="s">
        <v>1806</v>
      </c>
      <c r="F1" s="387" t="s">
        <v>1807</v>
      </c>
      <c r="G1" s="387" t="s">
        <v>1735</v>
      </c>
      <c r="H1" s="387" t="s">
        <v>38</v>
      </c>
      <c r="I1" s="387" t="s">
        <v>1808</v>
      </c>
    </row>
    <row r="2" spans="1:9">
      <c r="A2" s="388"/>
      <c r="B2" s="389" t="s">
        <v>1809</v>
      </c>
      <c r="C2" s="390" t="s">
        <v>5</v>
      </c>
      <c r="D2" s="390"/>
      <c r="G2" s="387" t="s">
        <v>1810</v>
      </c>
      <c r="H2" s="387" t="s">
        <v>1810</v>
      </c>
      <c r="I2" s="387" t="s">
        <v>1810</v>
      </c>
    </row>
    <row r="3" spans="1:9" ht="30">
      <c r="A3" s="384" t="s">
        <v>1811</v>
      </c>
      <c r="B3" s="385" t="s">
        <v>1812</v>
      </c>
      <c r="C3" s="386" t="s">
        <v>1488</v>
      </c>
      <c r="D3" s="386" t="s">
        <v>84</v>
      </c>
      <c r="G3" s="387">
        <f t="shared" ref="G3:G48" si="0">D3*E3</f>
        <v>0</v>
      </c>
      <c r="H3" s="387">
        <f t="shared" ref="H3:H48" si="1">D3*F3</f>
        <v>0</v>
      </c>
      <c r="I3" s="387">
        <f t="shared" ref="I3:I48" si="2">G3+H3</f>
        <v>0</v>
      </c>
    </row>
    <row r="4" spans="1:9">
      <c r="A4" s="384" t="s">
        <v>1813</v>
      </c>
      <c r="B4" s="385" t="s">
        <v>1814</v>
      </c>
      <c r="C4" s="386" t="s">
        <v>1488</v>
      </c>
      <c r="D4" s="386" t="s">
        <v>84</v>
      </c>
      <c r="G4" s="387">
        <f t="shared" si="0"/>
        <v>0</v>
      </c>
      <c r="H4" s="387">
        <f t="shared" si="1"/>
        <v>0</v>
      </c>
      <c r="I4" s="387">
        <f t="shared" si="2"/>
        <v>0</v>
      </c>
    </row>
    <row r="5" spans="1:9">
      <c r="A5" s="384" t="s">
        <v>1815</v>
      </c>
      <c r="B5" s="385" t="s">
        <v>1816</v>
      </c>
      <c r="C5" s="386" t="s">
        <v>1488</v>
      </c>
      <c r="D5" s="386" t="s">
        <v>95</v>
      </c>
      <c r="G5" s="387">
        <f t="shared" si="0"/>
        <v>0</v>
      </c>
      <c r="H5" s="387">
        <f t="shared" si="1"/>
        <v>0</v>
      </c>
      <c r="I5" s="387">
        <f t="shared" si="2"/>
        <v>0</v>
      </c>
    </row>
    <row r="6" spans="1:9">
      <c r="A6" s="384" t="s">
        <v>1817</v>
      </c>
      <c r="B6" s="385" t="s">
        <v>1818</v>
      </c>
      <c r="C6" s="386" t="s">
        <v>1488</v>
      </c>
      <c r="D6" s="386" t="s">
        <v>367</v>
      </c>
      <c r="G6" s="387">
        <f t="shared" si="0"/>
        <v>0</v>
      </c>
      <c r="H6" s="387">
        <f t="shared" si="1"/>
        <v>0</v>
      </c>
      <c r="I6" s="387">
        <f t="shared" si="2"/>
        <v>0</v>
      </c>
    </row>
    <row r="7" spans="1:9">
      <c r="A7" s="384" t="s">
        <v>1819</v>
      </c>
      <c r="B7" s="385" t="s">
        <v>1820</v>
      </c>
      <c r="C7" s="386" t="s">
        <v>1488</v>
      </c>
      <c r="D7" s="386" t="s">
        <v>84</v>
      </c>
      <c r="G7" s="387">
        <f t="shared" si="0"/>
        <v>0</v>
      </c>
      <c r="H7" s="387">
        <f t="shared" si="1"/>
        <v>0</v>
      </c>
      <c r="I7" s="387">
        <f t="shared" si="2"/>
        <v>0</v>
      </c>
    </row>
    <row r="8" spans="1:9">
      <c r="A8" s="384" t="s">
        <v>1821</v>
      </c>
      <c r="B8" s="385" t="s">
        <v>1822</v>
      </c>
      <c r="C8" s="386" t="s">
        <v>204</v>
      </c>
      <c r="D8" s="386">
        <v>1</v>
      </c>
      <c r="G8" s="387">
        <f t="shared" si="0"/>
        <v>0</v>
      </c>
      <c r="H8" s="387">
        <f t="shared" si="1"/>
        <v>0</v>
      </c>
      <c r="I8" s="387">
        <f t="shared" si="2"/>
        <v>0</v>
      </c>
    </row>
    <row r="9" spans="1:9">
      <c r="A9" s="384" t="s">
        <v>1823</v>
      </c>
      <c r="B9" s="385" t="s">
        <v>1824</v>
      </c>
      <c r="C9" s="386" t="s">
        <v>1018</v>
      </c>
      <c r="D9" s="386" t="s">
        <v>1825</v>
      </c>
      <c r="G9" s="387">
        <f t="shared" si="0"/>
        <v>0</v>
      </c>
      <c r="H9" s="387">
        <f t="shared" si="1"/>
        <v>0</v>
      </c>
      <c r="I9" s="387">
        <f t="shared" si="2"/>
        <v>0</v>
      </c>
    </row>
    <row r="10" spans="1:9">
      <c r="A10" s="384" t="s">
        <v>1826</v>
      </c>
      <c r="B10" s="385" t="s">
        <v>1827</v>
      </c>
      <c r="C10" s="386" t="s">
        <v>204</v>
      </c>
      <c r="D10" s="386">
        <v>28.38</v>
      </c>
      <c r="G10" s="387">
        <f t="shared" si="0"/>
        <v>0</v>
      </c>
      <c r="H10" s="387">
        <f t="shared" si="1"/>
        <v>0</v>
      </c>
      <c r="I10" s="387">
        <f t="shared" si="2"/>
        <v>0</v>
      </c>
    </row>
    <row r="11" spans="1:9">
      <c r="A11" s="384" t="s">
        <v>1828</v>
      </c>
      <c r="B11" s="385" t="s">
        <v>1829</v>
      </c>
      <c r="C11" s="386" t="s">
        <v>204</v>
      </c>
      <c r="D11" s="386" t="s">
        <v>1830</v>
      </c>
      <c r="G11" s="387">
        <f t="shared" si="0"/>
        <v>0</v>
      </c>
      <c r="H11" s="387">
        <f t="shared" si="1"/>
        <v>0</v>
      </c>
      <c r="I11" s="387">
        <f t="shared" si="2"/>
        <v>0</v>
      </c>
    </row>
    <row r="12" spans="1:9">
      <c r="A12" s="384" t="s">
        <v>1828</v>
      </c>
      <c r="B12" s="385" t="s">
        <v>1831</v>
      </c>
      <c r="C12" s="386" t="s">
        <v>204</v>
      </c>
      <c r="D12" s="386" t="s">
        <v>1832</v>
      </c>
      <c r="G12" s="387">
        <f t="shared" si="0"/>
        <v>0</v>
      </c>
      <c r="H12" s="387">
        <f t="shared" si="1"/>
        <v>0</v>
      </c>
      <c r="I12" s="387">
        <f t="shared" si="2"/>
        <v>0</v>
      </c>
    </row>
    <row r="13" spans="1:9">
      <c r="A13" s="384" t="s">
        <v>1833</v>
      </c>
      <c r="B13" s="385" t="s">
        <v>1834</v>
      </c>
      <c r="C13" s="386" t="s">
        <v>1018</v>
      </c>
      <c r="D13" s="386" t="s">
        <v>1835</v>
      </c>
      <c r="G13" s="387">
        <f t="shared" si="0"/>
        <v>0</v>
      </c>
      <c r="H13" s="387">
        <f t="shared" si="1"/>
        <v>0</v>
      </c>
      <c r="I13" s="387">
        <f t="shared" si="2"/>
        <v>0</v>
      </c>
    </row>
    <row r="14" spans="1:9">
      <c r="A14" s="384" t="s">
        <v>1836</v>
      </c>
      <c r="B14" s="385" t="s">
        <v>1837</v>
      </c>
      <c r="C14" s="386" t="s">
        <v>1018</v>
      </c>
      <c r="D14" s="386" t="s">
        <v>1838</v>
      </c>
      <c r="G14" s="387">
        <f t="shared" si="0"/>
        <v>0</v>
      </c>
      <c r="H14" s="387">
        <f t="shared" si="1"/>
        <v>0</v>
      </c>
      <c r="I14" s="387">
        <f t="shared" si="2"/>
        <v>0</v>
      </c>
    </row>
    <row r="15" spans="1:9">
      <c r="A15" s="384" t="s">
        <v>1839</v>
      </c>
      <c r="B15" s="385" t="s">
        <v>1814</v>
      </c>
      <c r="C15" s="386" t="s">
        <v>1488</v>
      </c>
      <c r="D15" s="386" t="s">
        <v>84</v>
      </c>
      <c r="G15" s="387">
        <f t="shared" si="0"/>
        <v>0</v>
      </c>
      <c r="H15" s="387">
        <f t="shared" si="1"/>
        <v>0</v>
      </c>
      <c r="I15" s="387">
        <f t="shared" si="2"/>
        <v>0</v>
      </c>
    </row>
    <row r="16" spans="1:9">
      <c r="A16" s="384" t="s">
        <v>1840</v>
      </c>
      <c r="B16" s="385" t="s">
        <v>1841</v>
      </c>
      <c r="C16" s="386" t="s">
        <v>1488</v>
      </c>
      <c r="D16" s="386" t="s">
        <v>84</v>
      </c>
      <c r="G16" s="387">
        <f t="shared" si="0"/>
        <v>0</v>
      </c>
      <c r="H16" s="387">
        <f t="shared" si="1"/>
        <v>0</v>
      </c>
      <c r="I16" s="387">
        <f t="shared" si="2"/>
        <v>0</v>
      </c>
    </row>
    <row r="17" spans="1:9">
      <c r="A17" s="384" t="s">
        <v>1842</v>
      </c>
      <c r="B17" s="385" t="s">
        <v>1843</v>
      </c>
      <c r="C17" s="386" t="s">
        <v>1488</v>
      </c>
      <c r="D17" s="386" t="s">
        <v>276</v>
      </c>
      <c r="G17" s="387">
        <f t="shared" si="0"/>
        <v>0</v>
      </c>
      <c r="H17" s="387">
        <f t="shared" si="1"/>
        <v>0</v>
      </c>
      <c r="I17" s="387">
        <f t="shared" si="2"/>
        <v>0</v>
      </c>
    </row>
    <row r="18" spans="1:9">
      <c r="A18" s="384" t="s">
        <v>1844</v>
      </c>
      <c r="B18" s="385" t="s">
        <v>1845</v>
      </c>
      <c r="C18" s="386" t="s">
        <v>1488</v>
      </c>
      <c r="D18" s="386" t="s">
        <v>159</v>
      </c>
      <c r="G18" s="387">
        <f t="shared" si="0"/>
        <v>0</v>
      </c>
      <c r="H18" s="387">
        <f t="shared" si="1"/>
        <v>0</v>
      </c>
      <c r="I18" s="387">
        <f t="shared" si="2"/>
        <v>0</v>
      </c>
    </row>
    <row r="19" spans="1:9">
      <c r="A19" s="384" t="s">
        <v>1846</v>
      </c>
      <c r="B19" s="385" t="s">
        <v>1847</v>
      </c>
      <c r="C19" s="386" t="s">
        <v>1488</v>
      </c>
      <c r="D19" s="386" t="s">
        <v>84</v>
      </c>
      <c r="G19" s="387">
        <f t="shared" si="0"/>
        <v>0</v>
      </c>
      <c r="H19" s="387">
        <f t="shared" si="1"/>
        <v>0</v>
      </c>
      <c r="I19" s="387">
        <f t="shared" si="2"/>
        <v>0</v>
      </c>
    </row>
    <row r="20" spans="1:9">
      <c r="A20" s="384" t="s">
        <v>1848</v>
      </c>
      <c r="B20" s="385" t="s">
        <v>1824</v>
      </c>
      <c r="C20" s="386" t="s">
        <v>1018</v>
      </c>
      <c r="D20" s="386" t="s">
        <v>1849</v>
      </c>
      <c r="G20" s="387">
        <f t="shared" si="0"/>
        <v>0</v>
      </c>
      <c r="H20" s="387">
        <f t="shared" si="1"/>
        <v>0</v>
      </c>
      <c r="I20" s="387">
        <f t="shared" si="2"/>
        <v>0</v>
      </c>
    </row>
    <row r="21" spans="1:9">
      <c r="A21" s="384" t="s">
        <v>1850</v>
      </c>
      <c r="B21" s="385" t="s">
        <v>1851</v>
      </c>
      <c r="C21" s="386" t="s">
        <v>1018</v>
      </c>
      <c r="D21" s="386" t="s">
        <v>1852</v>
      </c>
      <c r="G21" s="387">
        <f t="shared" si="0"/>
        <v>0</v>
      </c>
      <c r="H21" s="387">
        <f t="shared" si="1"/>
        <v>0</v>
      </c>
      <c r="I21" s="387">
        <f t="shared" si="2"/>
        <v>0</v>
      </c>
    </row>
    <row r="22" spans="1:9">
      <c r="A22" s="384" t="s">
        <v>1853</v>
      </c>
      <c r="B22" s="385" t="s">
        <v>1827</v>
      </c>
      <c r="C22" s="386" t="s">
        <v>204</v>
      </c>
      <c r="D22" s="386">
        <v>48.01</v>
      </c>
      <c r="G22" s="387">
        <f t="shared" si="0"/>
        <v>0</v>
      </c>
      <c r="H22" s="387">
        <f t="shared" si="1"/>
        <v>0</v>
      </c>
      <c r="I22" s="387">
        <f t="shared" si="2"/>
        <v>0</v>
      </c>
    </row>
    <row r="23" spans="1:9">
      <c r="A23" s="384" t="s">
        <v>1854</v>
      </c>
      <c r="B23" s="385" t="s">
        <v>1829</v>
      </c>
      <c r="C23" s="386" t="s">
        <v>204</v>
      </c>
      <c r="D23" s="386" t="s">
        <v>1830</v>
      </c>
      <c r="G23" s="387">
        <f t="shared" si="0"/>
        <v>0</v>
      </c>
      <c r="H23" s="387">
        <f t="shared" si="1"/>
        <v>0</v>
      </c>
      <c r="I23" s="387">
        <f t="shared" si="2"/>
        <v>0</v>
      </c>
    </row>
    <row r="24" spans="1:9">
      <c r="A24" s="384" t="s">
        <v>1854</v>
      </c>
      <c r="B24" s="385" t="s">
        <v>1831</v>
      </c>
      <c r="C24" s="386" t="s">
        <v>204</v>
      </c>
      <c r="D24" s="386" t="s">
        <v>1855</v>
      </c>
      <c r="G24" s="387">
        <f t="shared" si="0"/>
        <v>0</v>
      </c>
      <c r="H24" s="387">
        <f t="shared" si="1"/>
        <v>0</v>
      </c>
      <c r="I24" s="387">
        <f t="shared" si="2"/>
        <v>0</v>
      </c>
    </row>
    <row r="25" spans="1:9">
      <c r="A25" s="384" t="s">
        <v>1856</v>
      </c>
      <c r="B25" s="385" t="s">
        <v>1834</v>
      </c>
      <c r="C25" s="386" t="s">
        <v>1018</v>
      </c>
      <c r="D25" s="386" t="s">
        <v>1857</v>
      </c>
      <c r="G25" s="387">
        <f t="shared" si="0"/>
        <v>0</v>
      </c>
      <c r="H25" s="387">
        <f t="shared" si="1"/>
        <v>0</v>
      </c>
      <c r="I25" s="387">
        <f t="shared" si="2"/>
        <v>0</v>
      </c>
    </row>
    <row r="26" spans="1:9">
      <c r="A26" s="384" t="s">
        <v>1856</v>
      </c>
      <c r="B26" s="385" t="s">
        <v>1858</v>
      </c>
      <c r="C26" s="386" t="s">
        <v>1018</v>
      </c>
      <c r="D26" s="386" t="s">
        <v>1859</v>
      </c>
      <c r="G26" s="387">
        <f t="shared" si="0"/>
        <v>0</v>
      </c>
      <c r="H26" s="387">
        <f t="shared" si="1"/>
        <v>0</v>
      </c>
      <c r="I26" s="387">
        <f t="shared" si="2"/>
        <v>0</v>
      </c>
    </row>
    <row r="27" spans="1:9">
      <c r="A27" s="384" t="s">
        <v>1860</v>
      </c>
      <c r="B27" s="385" t="s">
        <v>1837</v>
      </c>
      <c r="C27" s="386" t="s">
        <v>1018</v>
      </c>
      <c r="D27" s="386" t="s">
        <v>1861</v>
      </c>
      <c r="G27" s="387">
        <f t="shared" si="0"/>
        <v>0</v>
      </c>
      <c r="H27" s="387">
        <f t="shared" si="1"/>
        <v>0</v>
      </c>
      <c r="I27" s="387">
        <f t="shared" si="2"/>
        <v>0</v>
      </c>
    </row>
    <row r="28" spans="1:9">
      <c r="A28" s="384" t="s">
        <v>1860</v>
      </c>
      <c r="B28" s="385" t="s">
        <v>1862</v>
      </c>
      <c r="C28" s="386" t="s">
        <v>1018</v>
      </c>
      <c r="D28" s="386" t="s">
        <v>1863</v>
      </c>
      <c r="G28" s="387">
        <f t="shared" si="0"/>
        <v>0</v>
      </c>
      <c r="H28" s="387">
        <f t="shared" si="1"/>
        <v>0</v>
      </c>
      <c r="I28" s="387">
        <f t="shared" si="2"/>
        <v>0</v>
      </c>
    </row>
    <row r="29" spans="1:9">
      <c r="A29" s="388"/>
      <c r="B29" s="389" t="s">
        <v>1864</v>
      </c>
      <c r="C29" s="390"/>
      <c r="D29" s="390"/>
      <c r="G29" s="387">
        <f t="shared" si="0"/>
        <v>0</v>
      </c>
      <c r="H29" s="387">
        <f t="shared" si="1"/>
        <v>0</v>
      </c>
      <c r="I29" s="387">
        <f t="shared" si="2"/>
        <v>0</v>
      </c>
    </row>
    <row r="30" spans="1:9">
      <c r="B30" s="385" t="s">
        <v>1865</v>
      </c>
      <c r="C30" s="386" t="s">
        <v>5</v>
      </c>
      <c r="D30" s="386">
        <v>0</v>
      </c>
      <c r="G30" s="387">
        <f t="shared" si="0"/>
        <v>0</v>
      </c>
      <c r="H30" s="387">
        <f t="shared" si="1"/>
        <v>0</v>
      </c>
      <c r="I30" s="387">
        <f t="shared" si="2"/>
        <v>0</v>
      </c>
    </row>
    <row r="31" spans="1:9">
      <c r="B31" s="385" t="s">
        <v>1866</v>
      </c>
      <c r="C31" s="386" t="s">
        <v>554</v>
      </c>
      <c r="D31" s="386">
        <v>1</v>
      </c>
      <c r="G31" s="387">
        <f t="shared" si="0"/>
        <v>0</v>
      </c>
      <c r="H31" s="387">
        <f t="shared" si="1"/>
        <v>0</v>
      </c>
      <c r="I31" s="387">
        <f t="shared" si="2"/>
        <v>0</v>
      </c>
    </row>
    <row r="32" spans="1:9">
      <c r="B32" s="385" t="s">
        <v>1867</v>
      </c>
      <c r="C32" s="386" t="s">
        <v>554</v>
      </c>
      <c r="D32" s="386">
        <v>1</v>
      </c>
      <c r="G32" s="387">
        <f t="shared" si="0"/>
        <v>0</v>
      </c>
      <c r="H32" s="387">
        <f t="shared" si="1"/>
        <v>0</v>
      </c>
      <c r="I32" s="387">
        <f t="shared" si="2"/>
        <v>0</v>
      </c>
    </row>
    <row r="33" spans="2:9">
      <c r="B33" s="385" t="s">
        <v>1868</v>
      </c>
      <c r="C33" s="386" t="s">
        <v>554</v>
      </c>
      <c r="D33" s="386">
        <v>1</v>
      </c>
      <c r="G33" s="387">
        <f t="shared" si="0"/>
        <v>0</v>
      </c>
      <c r="H33" s="387">
        <f t="shared" si="1"/>
        <v>0</v>
      </c>
      <c r="I33" s="387">
        <f t="shared" si="2"/>
        <v>0</v>
      </c>
    </row>
    <row r="34" spans="2:9">
      <c r="B34" s="385" t="s">
        <v>1869</v>
      </c>
      <c r="C34" s="386" t="s">
        <v>1488</v>
      </c>
      <c r="D34" s="386">
        <v>0</v>
      </c>
      <c r="G34" s="387">
        <f t="shared" si="0"/>
        <v>0</v>
      </c>
      <c r="H34" s="387">
        <f t="shared" si="1"/>
        <v>0</v>
      </c>
      <c r="I34" s="387">
        <f t="shared" si="2"/>
        <v>0</v>
      </c>
    </row>
    <row r="35" spans="2:9">
      <c r="B35" s="385" t="s">
        <v>1870</v>
      </c>
      <c r="C35" s="386" t="s">
        <v>554</v>
      </c>
      <c r="D35" s="386">
        <v>1</v>
      </c>
      <c r="G35" s="387">
        <f t="shared" si="0"/>
        <v>0</v>
      </c>
      <c r="H35" s="387">
        <f t="shared" si="1"/>
        <v>0</v>
      </c>
      <c r="I35" s="387">
        <f t="shared" si="2"/>
        <v>0</v>
      </c>
    </row>
    <row r="36" spans="2:9">
      <c r="B36" s="385" t="s">
        <v>1871</v>
      </c>
      <c r="C36" s="386" t="s">
        <v>554</v>
      </c>
      <c r="D36" s="386">
        <v>1</v>
      </c>
      <c r="G36" s="387">
        <f t="shared" si="0"/>
        <v>0</v>
      </c>
      <c r="H36" s="387">
        <f t="shared" si="1"/>
        <v>0</v>
      </c>
      <c r="I36" s="387">
        <f t="shared" si="2"/>
        <v>0</v>
      </c>
    </row>
    <row r="37" spans="2:9">
      <c r="B37" s="385" t="s">
        <v>1872</v>
      </c>
      <c r="C37" s="386" t="s">
        <v>554</v>
      </c>
      <c r="D37" s="386">
        <v>1</v>
      </c>
      <c r="G37" s="387">
        <f t="shared" si="0"/>
        <v>0</v>
      </c>
      <c r="H37" s="387">
        <f t="shared" si="1"/>
        <v>0</v>
      </c>
      <c r="I37" s="387">
        <f t="shared" si="2"/>
        <v>0</v>
      </c>
    </row>
    <row r="38" spans="2:9">
      <c r="B38" s="389" t="s">
        <v>1873</v>
      </c>
      <c r="C38" s="386" t="s">
        <v>5</v>
      </c>
      <c r="D38" s="386">
        <v>0</v>
      </c>
      <c r="G38" s="387">
        <f t="shared" si="0"/>
        <v>0</v>
      </c>
      <c r="H38" s="387">
        <f t="shared" si="1"/>
        <v>0</v>
      </c>
      <c r="I38" s="387">
        <f t="shared" si="2"/>
        <v>0</v>
      </c>
    </row>
    <row r="39" spans="2:9">
      <c r="B39" s="385" t="s">
        <v>1874</v>
      </c>
      <c r="C39" s="386" t="s">
        <v>1875</v>
      </c>
      <c r="D39" s="386">
        <v>5</v>
      </c>
      <c r="G39" s="387">
        <f t="shared" si="0"/>
        <v>0</v>
      </c>
      <c r="H39" s="387">
        <f t="shared" si="1"/>
        <v>0</v>
      </c>
      <c r="I39" s="387">
        <f t="shared" si="2"/>
        <v>0</v>
      </c>
    </row>
    <row r="40" spans="2:9">
      <c r="B40" s="385" t="s">
        <v>1876</v>
      </c>
      <c r="C40" s="386" t="s">
        <v>1875</v>
      </c>
      <c r="D40" s="386">
        <v>12</v>
      </c>
      <c r="G40" s="387">
        <f t="shared" si="0"/>
        <v>0</v>
      </c>
      <c r="H40" s="387">
        <f t="shared" si="1"/>
        <v>0</v>
      </c>
      <c r="I40" s="387">
        <f t="shared" si="2"/>
        <v>0</v>
      </c>
    </row>
    <row r="41" spans="2:9">
      <c r="B41" s="385" t="s">
        <v>1877</v>
      </c>
      <c r="C41" s="386" t="s">
        <v>1875</v>
      </c>
      <c r="D41" s="386">
        <v>2</v>
      </c>
      <c r="G41" s="387">
        <f t="shared" si="0"/>
        <v>0</v>
      </c>
      <c r="H41" s="387">
        <f t="shared" si="1"/>
        <v>0</v>
      </c>
      <c r="I41" s="387">
        <f t="shared" si="2"/>
        <v>0</v>
      </c>
    </row>
    <row r="42" spans="2:9">
      <c r="B42" s="385" t="s">
        <v>1878</v>
      </c>
      <c r="C42" s="386" t="s">
        <v>1875</v>
      </c>
      <c r="D42" s="386">
        <v>12</v>
      </c>
      <c r="G42" s="387">
        <f t="shared" si="0"/>
        <v>0</v>
      </c>
      <c r="H42" s="387">
        <f t="shared" si="1"/>
        <v>0</v>
      </c>
      <c r="I42" s="387">
        <f t="shared" si="2"/>
        <v>0</v>
      </c>
    </row>
    <row r="43" spans="2:9">
      <c r="B43" s="385" t="s">
        <v>1877</v>
      </c>
      <c r="C43" s="386" t="s">
        <v>1875</v>
      </c>
      <c r="D43" s="386">
        <v>2</v>
      </c>
      <c r="G43" s="387">
        <f t="shared" si="0"/>
        <v>0</v>
      </c>
      <c r="H43" s="387">
        <f t="shared" si="1"/>
        <v>0</v>
      </c>
      <c r="I43" s="387">
        <f t="shared" si="2"/>
        <v>0</v>
      </c>
    </row>
    <row r="44" spans="2:9">
      <c r="B44" s="385" t="s">
        <v>1879</v>
      </c>
      <c r="C44" s="386" t="s">
        <v>554</v>
      </c>
      <c r="D44" s="386">
        <v>1</v>
      </c>
      <c r="G44" s="387">
        <f t="shared" si="0"/>
        <v>0</v>
      </c>
      <c r="H44" s="387">
        <f t="shared" si="1"/>
        <v>0</v>
      </c>
      <c r="I44" s="387">
        <f t="shared" si="2"/>
        <v>0</v>
      </c>
    </row>
    <row r="45" spans="2:9">
      <c r="B45" s="385" t="s">
        <v>1877</v>
      </c>
      <c r="C45" s="386" t="s">
        <v>1875</v>
      </c>
      <c r="D45" s="386">
        <v>3</v>
      </c>
      <c r="G45" s="387">
        <f t="shared" si="0"/>
        <v>0</v>
      </c>
      <c r="H45" s="387">
        <f t="shared" si="1"/>
        <v>0</v>
      </c>
      <c r="I45" s="387">
        <f t="shared" si="2"/>
        <v>0</v>
      </c>
    </row>
    <row r="46" spans="2:9">
      <c r="B46" s="385" t="s">
        <v>1880</v>
      </c>
      <c r="C46" s="386" t="s">
        <v>554</v>
      </c>
      <c r="D46" s="386">
        <v>1</v>
      </c>
      <c r="G46" s="387">
        <f t="shared" si="0"/>
        <v>0</v>
      </c>
      <c r="H46" s="387">
        <f t="shared" si="1"/>
        <v>0</v>
      </c>
      <c r="I46" s="387">
        <f t="shared" si="2"/>
        <v>0</v>
      </c>
    </row>
    <row r="47" spans="2:9">
      <c r="B47" s="385" t="s">
        <v>1881</v>
      </c>
      <c r="C47" s="386" t="s">
        <v>554</v>
      </c>
      <c r="D47" s="386">
        <v>1</v>
      </c>
      <c r="G47" s="387">
        <f t="shared" si="0"/>
        <v>0</v>
      </c>
      <c r="H47" s="387">
        <f t="shared" si="1"/>
        <v>0</v>
      </c>
      <c r="I47" s="387">
        <f t="shared" si="2"/>
        <v>0</v>
      </c>
    </row>
    <row r="48" spans="2:9">
      <c r="B48" s="385" t="s">
        <v>1882</v>
      </c>
      <c r="C48" s="386" t="s">
        <v>554</v>
      </c>
      <c r="D48" s="386">
        <v>1</v>
      </c>
      <c r="G48" s="387">
        <f t="shared" si="0"/>
        <v>0</v>
      </c>
      <c r="H48" s="387">
        <f t="shared" si="1"/>
        <v>0</v>
      </c>
      <c r="I48" s="387">
        <f t="shared" si="2"/>
        <v>0</v>
      </c>
    </row>
    <row r="49" spans="1:9">
      <c r="B49" s="391" t="s">
        <v>1883</v>
      </c>
      <c r="G49" s="392">
        <f>SUM(G2:G48)</f>
        <v>0</v>
      </c>
      <c r="H49" s="392">
        <f>SUM(H2:H48)</f>
        <v>0</v>
      </c>
      <c r="I49" s="392">
        <f>SUM(I2:I48)</f>
        <v>0</v>
      </c>
    </row>
    <row r="50" spans="1:9" ht="30">
      <c r="A50" s="384" t="s">
        <v>1884</v>
      </c>
      <c r="B50" s="385" t="s">
        <v>1885</v>
      </c>
    </row>
  </sheetData>
  <pageMargins left="0.7" right="0.7" top="0.78740157499999996" bottom="0.78740157499999996" header="0.3" footer="0.3"/>
  <pageSetup paperSize="9" orientation="portrait"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BR496"/>
  <sheetViews>
    <sheetView showGridLines="0" workbookViewId="0">
      <pane ySplit="1" topLeftCell="A476" activePane="bottomLeft" state="frozen"/>
      <selection pane="bottomLeft" activeCell="F498" sqref="F498"/>
    </sheetView>
  </sheetViews>
  <sheetFormatPr defaultColWidth="10.83203125" defaultRowHeight="13.5"/>
  <cols>
    <col min="1" max="1" width="9.6640625" style="393" customWidth="1"/>
    <col min="2" max="2" width="2" style="393" customWidth="1"/>
    <col min="3" max="3" width="4.83203125" style="393" customWidth="1"/>
    <col min="4" max="4" width="5" style="393" customWidth="1"/>
    <col min="5" max="5" width="20" style="393" customWidth="1"/>
    <col min="6" max="6" width="87.5" style="393" customWidth="1"/>
    <col min="7" max="7" width="10.1640625" style="393" customWidth="1"/>
    <col min="8" max="8" width="13" style="393" customWidth="1"/>
    <col min="9" max="9" width="14.83203125" style="393" customWidth="1"/>
    <col min="10" max="10" width="27.33203125" style="393" customWidth="1"/>
    <col min="11" max="11" width="18" style="393" customWidth="1"/>
    <col min="12" max="12" width="10.83203125" style="393"/>
    <col min="13" max="18" width="0" style="393" hidden="1" customWidth="1"/>
    <col min="19" max="19" width="9.5" style="393" hidden="1" customWidth="1"/>
    <col min="20" max="20" width="34.6640625" style="393" hidden="1" customWidth="1"/>
    <col min="21" max="21" width="19" style="393" hidden="1" customWidth="1"/>
    <col min="22" max="22" width="14.33203125" style="393" customWidth="1"/>
    <col min="23" max="23" width="19" style="393" customWidth="1"/>
    <col min="24" max="24" width="14.33203125" style="393" customWidth="1"/>
    <col min="25" max="25" width="17.5" style="393" customWidth="1"/>
    <col min="26" max="26" width="12.83203125" style="393" customWidth="1"/>
    <col min="27" max="27" width="17.5" style="393" customWidth="1"/>
    <col min="28" max="28" width="19" style="393" customWidth="1"/>
    <col min="29" max="29" width="12.83203125" style="393" customWidth="1"/>
    <col min="30" max="30" width="17.5" style="393" customWidth="1"/>
    <col min="31" max="31" width="19" style="393" customWidth="1"/>
    <col min="32" max="43" width="10.83203125" style="393"/>
    <col min="44" max="65" width="0" style="393" hidden="1" customWidth="1"/>
    <col min="66" max="16384" width="10.83203125" style="393"/>
  </cols>
  <sheetData>
    <row r="1" spans="1:70" ht="21.75" customHeight="1">
      <c r="A1" s="552"/>
      <c r="B1" s="551"/>
      <c r="C1" s="551"/>
      <c r="D1" s="550" t="s">
        <v>1</v>
      </c>
      <c r="E1" s="551"/>
      <c r="F1" s="549" t="s">
        <v>2451</v>
      </c>
      <c r="G1" s="711" t="s">
        <v>2450</v>
      </c>
      <c r="H1" s="711"/>
      <c r="I1" s="551"/>
      <c r="J1" s="549" t="s">
        <v>2449</v>
      </c>
      <c r="K1" s="550" t="s">
        <v>93</v>
      </c>
      <c r="L1" s="549" t="s">
        <v>94</v>
      </c>
      <c r="M1" s="549"/>
      <c r="N1" s="549"/>
      <c r="O1" s="549"/>
      <c r="P1" s="549"/>
      <c r="Q1" s="549"/>
      <c r="R1" s="549"/>
      <c r="S1" s="549"/>
      <c r="T1" s="549"/>
      <c r="U1" s="548"/>
      <c r="V1" s="548"/>
      <c r="W1" s="547"/>
      <c r="X1" s="547"/>
      <c r="Y1" s="547"/>
      <c r="Z1" s="547"/>
      <c r="AA1" s="547"/>
      <c r="AB1" s="547"/>
      <c r="AC1" s="547"/>
      <c r="AD1" s="547"/>
      <c r="AE1" s="547"/>
      <c r="AF1" s="547"/>
      <c r="AG1" s="547"/>
      <c r="AH1" s="547"/>
      <c r="AI1" s="547"/>
      <c r="AJ1" s="547"/>
      <c r="AK1" s="547"/>
      <c r="AL1" s="547"/>
      <c r="AM1" s="547"/>
      <c r="AN1" s="547"/>
      <c r="AO1" s="547"/>
      <c r="AP1" s="547"/>
      <c r="AQ1" s="547"/>
      <c r="AR1" s="547"/>
      <c r="AS1" s="547"/>
      <c r="AT1" s="547"/>
      <c r="AU1" s="547"/>
      <c r="AV1" s="547"/>
      <c r="AW1" s="547"/>
      <c r="AX1" s="547"/>
      <c r="AY1" s="547"/>
      <c r="AZ1" s="547"/>
      <c r="BA1" s="547"/>
      <c r="BB1" s="547"/>
      <c r="BC1" s="547"/>
      <c r="BD1" s="547"/>
      <c r="BE1" s="547"/>
      <c r="BF1" s="547"/>
      <c r="BG1" s="547"/>
      <c r="BH1" s="547"/>
      <c r="BI1" s="547"/>
      <c r="BJ1" s="547"/>
      <c r="BK1" s="547"/>
      <c r="BL1" s="547"/>
      <c r="BM1" s="547"/>
      <c r="BN1" s="547"/>
      <c r="BO1" s="547"/>
      <c r="BP1" s="547"/>
      <c r="BQ1" s="547"/>
      <c r="BR1" s="547"/>
    </row>
    <row r="2" spans="1:70" ht="36.950000000000003" customHeight="1">
      <c r="L2" s="712" t="s">
        <v>9</v>
      </c>
      <c r="M2" s="713"/>
      <c r="N2" s="713"/>
      <c r="O2" s="713"/>
      <c r="P2" s="713"/>
      <c r="Q2" s="713"/>
      <c r="R2" s="713"/>
      <c r="S2" s="713"/>
      <c r="T2" s="713"/>
      <c r="U2" s="713"/>
      <c r="V2" s="713"/>
      <c r="AT2" s="399" t="s">
        <v>2448</v>
      </c>
    </row>
    <row r="3" spans="1:70" ht="6.95" customHeight="1">
      <c r="B3" s="546"/>
      <c r="C3" s="545"/>
      <c r="D3" s="545"/>
      <c r="E3" s="545"/>
      <c r="F3" s="545"/>
      <c r="G3" s="545"/>
      <c r="H3" s="545"/>
      <c r="I3" s="545"/>
      <c r="J3" s="545"/>
      <c r="K3" s="544"/>
      <c r="AT3" s="399" t="s">
        <v>95</v>
      </c>
    </row>
    <row r="4" spans="1:70" ht="36.950000000000003" customHeight="1">
      <c r="B4" s="542"/>
      <c r="C4" s="541"/>
      <c r="D4" s="522" t="s">
        <v>2447</v>
      </c>
      <c r="E4" s="541"/>
      <c r="F4" s="541"/>
      <c r="G4" s="541"/>
      <c r="H4" s="541"/>
      <c r="I4" s="541"/>
      <c r="J4" s="541"/>
      <c r="K4" s="540"/>
      <c r="M4" s="543" t="s">
        <v>14</v>
      </c>
      <c r="AT4" s="399" t="s">
        <v>6</v>
      </c>
    </row>
    <row r="5" spans="1:70" ht="6.95" customHeight="1">
      <c r="B5" s="542"/>
      <c r="C5" s="541"/>
      <c r="D5" s="541"/>
      <c r="E5" s="541"/>
      <c r="F5" s="541"/>
      <c r="G5" s="541"/>
      <c r="H5" s="541"/>
      <c r="I5" s="541"/>
      <c r="J5" s="541"/>
      <c r="K5" s="540"/>
    </row>
    <row r="6" spans="1:70" ht="15">
      <c r="B6" s="542"/>
      <c r="C6" s="541"/>
      <c r="D6" s="520" t="s">
        <v>18</v>
      </c>
      <c r="E6" s="541"/>
      <c r="F6" s="541"/>
      <c r="G6" s="541"/>
      <c r="H6" s="541"/>
      <c r="I6" s="541"/>
      <c r="J6" s="541"/>
      <c r="K6" s="540"/>
    </row>
    <row r="7" spans="1:70" ht="22.5" customHeight="1">
      <c r="B7" s="542"/>
      <c r="C7" s="541"/>
      <c r="D7" s="541"/>
      <c r="E7" s="714" t="str">
        <f>'[3]Rekapitulace stavby'!K6</f>
        <v>Rekonstrukce šaten zaměstnanců na WC pro návštěvníky</v>
      </c>
      <c r="F7" s="715"/>
      <c r="G7" s="715"/>
      <c r="H7" s="715"/>
      <c r="I7" s="541"/>
      <c r="J7" s="541"/>
      <c r="K7" s="540"/>
    </row>
    <row r="8" spans="1:70" s="395" customFormat="1" ht="15">
      <c r="B8" s="396"/>
      <c r="C8" s="432"/>
      <c r="D8" s="520" t="s">
        <v>2427</v>
      </c>
      <c r="E8" s="432"/>
      <c r="F8" s="432"/>
      <c r="G8" s="432"/>
      <c r="H8" s="432"/>
      <c r="I8" s="432"/>
      <c r="J8" s="432"/>
      <c r="K8" s="498"/>
    </row>
    <row r="9" spans="1:70" s="395" customFormat="1" ht="36.950000000000003" customHeight="1">
      <c r="B9" s="396"/>
      <c r="C9" s="432"/>
      <c r="D9" s="432"/>
      <c r="E9" s="716" t="s">
        <v>2446</v>
      </c>
      <c r="F9" s="717"/>
      <c r="G9" s="717"/>
      <c r="H9" s="717"/>
      <c r="I9" s="432"/>
      <c r="J9" s="432"/>
      <c r="K9" s="498"/>
    </row>
    <row r="10" spans="1:70" s="395" customFormat="1">
      <c r="B10" s="396"/>
      <c r="C10" s="432"/>
      <c r="D10" s="432"/>
      <c r="E10" s="432"/>
      <c r="F10" s="432"/>
      <c r="G10" s="432"/>
      <c r="H10" s="432"/>
      <c r="I10" s="432"/>
      <c r="J10" s="432"/>
      <c r="K10" s="498"/>
    </row>
    <row r="11" spans="1:70" s="395" customFormat="1" ht="14.45" customHeight="1">
      <c r="B11" s="396"/>
      <c r="C11" s="432"/>
      <c r="D11" s="520" t="s">
        <v>2445</v>
      </c>
      <c r="E11" s="432"/>
      <c r="F11" s="519" t="s">
        <v>5</v>
      </c>
      <c r="G11" s="432"/>
      <c r="H11" s="432"/>
      <c r="I11" s="520" t="s">
        <v>21</v>
      </c>
      <c r="J11" s="519" t="s">
        <v>5</v>
      </c>
      <c r="K11" s="498"/>
    </row>
    <row r="12" spans="1:70" s="395" customFormat="1" ht="14.45" customHeight="1">
      <c r="B12" s="396"/>
      <c r="C12" s="432"/>
      <c r="D12" s="520" t="s">
        <v>22</v>
      </c>
      <c r="E12" s="432"/>
      <c r="F12" s="519" t="s">
        <v>2444</v>
      </c>
      <c r="G12" s="432"/>
      <c r="H12" s="432"/>
      <c r="I12" s="520" t="s">
        <v>24</v>
      </c>
      <c r="J12" s="521" t="str">
        <f>'[3]Rekapitulace stavby'!AN8</f>
        <v>15.5.2017</v>
      </c>
      <c r="K12" s="498"/>
    </row>
    <row r="13" spans="1:70" s="395" customFormat="1" ht="10.9" customHeight="1">
      <c r="B13" s="396"/>
      <c r="C13" s="432"/>
      <c r="D13" s="432"/>
      <c r="E13" s="432"/>
      <c r="F13" s="432"/>
      <c r="G13" s="432"/>
      <c r="H13" s="432"/>
      <c r="I13" s="432"/>
      <c r="J13" s="432"/>
      <c r="K13" s="498"/>
    </row>
    <row r="14" spans="1:70" s="395" customFormat="1" ht="14.45" customHeight="1">
      <c r="B14" s="396"/>
      <c r="C14" s="432"/>
      <c r="D14" s="520" t="s">
        <v>2426</v>
      </c>
      <c r="E14" s="432"/>
      <c r="F14" s="432"/>
      <c r="G14" s="432"/>
      <c r="H14" s="432"/>
      <c r="I14" s="520" t="s">
        <v>27</v>
      </c>
      <c r="J14" s="519" t="s">
        <v>5</v>
      </c>
      <c r="K14" s="498"/>
    </row>
    <row r="15" spans="1:70" s="395" customFormat="1" ht="18" customHeight="1">
      <c r="B15" s="396"/>
      <c r="C15" s="432"/>
      <c r="D15" s="432"/>
      <c r="E15" s="519" t="s">
        <v>2443</v>
      </c>
      <c r="F15" s="432"/>
      <c r="G15" s="432"/>
      <c r="H15" s="432"/>
      <c r="I15" s="520" t="s">
        <v>29</v>
      </c>
      <c r="J15" s="519" t="s">
        <v>5</v>
      </c>
      <c r="K15" s="498"/>
    </row>
    <row r="16" spans="1:70" s="395" customFormat="1" ht="6.95" customHeight="1">
      <c r="B16" s="396"/>
      <c r="C16" s="432"/>
      <c r="D16" s="432"/>
      <c r="E16" s="432"/>
      <c r="F16" s="432"/>
      <c r="G16" s="432"/>
      <c r="H16" s="432"/>
      <c r="I16" s="432"/>
      <c r="J16" s="432"/>
      <c r="K16" s="498"/>
    </row>
    <row r="17" spans="2:11" s="395" customFormat="1" ht="14.45" customHeight="1">
      <c r="B17" s="396"/>
      <c r="C17" s="432"/>
      <c r="D17" s="520" t="s">
        <v>2425</v>
      </c>
      <c r="E17" s="432"/>
      <c r="F17" s="432"/>
      <c r="G17" s="432"/>
      <c r="H17" s="432"/>
      <c r="I17" s="520" t="s">
        <v>27</v>
      </c>
      <c r="J17" s="519" t="str">
        <f>IF('[3]Rekapitulace stavby'!AN13="Vyplň údaj","",IF('[3]Rekapitulace stavby'!AN13="","",'[3]Rekapitulace stavby'!AN13))</f>
        <v/>
      </c>
      <c r="K17" s="498"/>
    </row>
    <row r="18" spans="2:11" s="395" customFormat="1" ht="18" customHeight="1">
      <c r="B18" s="396"/>
      <c r="C18" s="432"/>
      <c r="D18" s="432"/>
      <c r="E18" s="519" t="str">
        <f>IF('[3]Rekapitulace stavby'!E14="Vyplň údaj","",IF('[3]Rekapitulace stavby'!E14="","",'[3]Rekapitulace stavby'!E14))</f>
        <v xml:space="preserve"> </v>
      </c>
      <c r="F18" s="432"/>
      <c r="G18" s="432"/>
      <c r="H18" s="432"/>
      <c r="I18" s="520" t="s">
        <v>29</v>
      </c>
      <c r="J18" s="519" t="str">
        <f>IF('[3]Rekapitulace stavby'!AN14="Vyplň údaj","",IF('[3]Rekapitulace stavby'!AN14="","",'[3]Rekapitulace stavby'!AN14))</f>
        <v/>
      </c>
      <c r="K18" s="498"/>
    </row>
    <row r="19" spans="2:11" s="395" customFormat="1" ht="6.95" customHeight="1">
      <c r="B19" s="396"/>
      <c r="C19" s="432"/>
      <c r="D19" s="432"/>
      <c r="E19" s="432"/>
      <c r="F19" s="432"/>
      <c r="G19" s="432"/>
      <c r="H19" s="432"/>
      <c r="I19" s="432"/>
      <c r="J19" s="432"/>
      <c r="K19" s="498"/>
    </row>
    <row r="20" spans="2:11" s="395" customFormat="1" ht="14.45" customHeight="1">
      <c r="B20" s="396"/>
      <c r="C20" s="432"/>
      <c r="D20" s="520" t="s">
        <v>31</v>
      </c>
      <c r="E20" s="432"/>
      <c r="F20" s="432"/>
      <c r="G20" s="432"/>
      <c r="H20" s="432"/>
      <c r="I20" s="520" t="s">
        <v>27</v>
      </c>
      <c r="J20" s="519" t="s">
        <v>5</v>
      </c>
      <c r="K20" s="498"/>
    </row>
    <row r="21" spans="2:11" s="395" customFormat="1" ht="18" customHeight="1">
      <c r="B21" s="396"/>
      <c r="C21" s="432"/>
      <c r="D21" s="432"/>
      <c r="E21" s="519" t="s">
        <v>2442</v>
      </c>
      <c r="F21" s="432"/>
      <c r="G21" s="432"/>
      <c r="H21" s="432"/>
      <c r="I21" s="520" t="s">
        <v>29</v>
      </c>
      <c r="J21" s="519" t="s">
        <v>5</v>
      </c>
      <c r="K21" s="498"/>
    </row>
    <row r="22" spans="2:11" s="395" customFormat="1" ht="6.95" customHeight="1">
      <c r="B22" s="396"/>
      <c r="C22" s="432"/>
      <c r="D22" s="432"/>
      <c r="E22" s="432"/>
      <c r="F22" s="432"/>
      <c r="G22" s="432"/>
      <c r="H22" s="432"/>
      <c r="I22" s="432"/>
      <c r="J22" s="432"/>
      <c r="K22" s="498"/>
    </row>
    <row r="23" spans="2:11" s="395" customFormat="1" ht="14.45" customHeight="1">
      <c r="B23" s="396"/>
      <c r="C23" s="432"/>
      <c r="D23" s="520" t="s">
        <v>35</v>
      </c>
      <c r="E23" s="432"/>
      <c r="F23" s="432"/>
      <c r="G23" s="432"/>
      <c r="H23" s="432"/>
      <c r="I23" s="432"/>
      <c r="J23" s="432"/>
      <c r="K23" s="498"/>
    </row>
    <row r="24" spans="2:11" s="536" customFormat="1" ht="134.25" customHeight="1">
      <c r="B24" s="539"/>
      <c r="C24" s="538"/>
      <c r="D24" s="538"/>
      <c r="E24" s="718" t="s">
        <v>2441</v>
      </c>
      <c r="F24" s="719"/>
      <c r="G24" s="719"/>
      <c r="H24" s="719"/>
      <c r="I24" s="538"/>
      <c r="J24" s="538"/>
      <c r="K24" s="537"/>
    </row>
    <row r="25" spans="2:11" s="395" customFormat="1" ht="6.95" customHeight="1">
      <c r="B25" s="396"/>
      <c r="C25" s="432"/>
      <c r="D25" s="432"/>
      <c r="E25" s="432"/>
      <c r="F25" s="432"/>
      <c r="G25" s="432"/>
      <c r="H25" s="432"/>
      <c r="I25" s="432"/>
      <c r="J25" s="432"/>
      <c r="K25" s="498"/>
    </row>
    <row r="26" spans="2:11" s="395" customFormat="1" ht="6.95" customHeight="1">
      <c r="B26" s="396"/>
      <c r="C26" s="432"/>
      <c r="D26" s="477"/>
      <c r="E26" s="477"/>
      <c r="F26" s="477"/>
      <c r="G26" s="477"/>
      <c r="H26" s="477"/>
      <c r="I26" s="477"/>
      <c r="J26" s="477"/>
      <c r="K26" s="534"/>
    </row>
    <row r="27" spans="2:11" s="395" customFormat="1" ht="25.35" customHeight="1">
      <c r="B27" s="396"/>
      <c r="C27" s="432"/>
      <c r="D27" s="535" t="s">
        <v>40</v>
      </c>
      <c r="E27" s="432"/>
      <c r="F27" s="432"/>
      <c r="G27" s="432"/>
      <c r="H27" s="432"/>
      <c r="I27" s="432"/>
      <c r="J27" s="513">
        <f>ROUND(J90,2)</f>
        <v>0</v>
      </c>
      <c r="K27" s="498"/>
    </row>
    <row r="28" spans="2:11" s="395" customFormat="1" ht="6.95" customHeight="1">
      <c r="B28" s="396"/>
      <c r="C28" s="432"/>
      <c r="D28" s="477"/>
      <c r="E28" s="477"/>
      <c r="F28" s="477"/>
      <c r="G28" s="477"/>
      <c r="H28" s="477"/>
      <c r="I28" s="477"/>
      <c r="J28" s="477"/>
      <c r="K28" s="534"/>
    </row>
    <row r="29" spans="2:11" s="395" customFormat="1" ht="14.45" customHeight="1">
      <c r="B29" s="396"/>
      <c r="C29" s="432"/>
      <c r="D29" s="432"/>
      <c r="E29" s="432"/>
      <c r="F29" s="533" t="s">
        <v>2440</v>
      </c>
      <c r="G29" s="432"/>
      <c r="H29" s="432"/>
      <c r="I29" s="533" t="s">
        <v>2439</v>
      </c>
      <c r="J29" s="533" t="s">
        <v>2438</v>
      </c>
      <c r="K29" s="498"/>
    </row>
    <row r="30" spans="2:11" s="395" customFormat="1" ht="14.45" customHeight="1">
      <c r="B30" s="396"/>
      <c r="C30" s="432"/>
      <c r="D30" s="532" t="s">
        <v>41</v>
      </c>
      <c r="E30" s="532" t="s">
        <v>42</v>
      </c>
      <c r="F30" s="530">
        <f>ROUND(SUM(BE90:BE494), 2)</f>
        <v>0</v>
      </c>
      <c r="G30" s="432"/>
      <c r="H30" s="432"/>
      <c r="I30" s="531">
        <v>0.21</v>
      </c>
      <c r="J30" s="530">
        <f>ROUND(ROUND((SUM(BE90:BE494)), 2)*I30, 2)</f>
        <v>0</v>
      </c>
      <c r="K30" s="498"/>
    </row>
    <row r="31" spans="2:11" s="395" customFormat="1" ht="14.45" customHeight="1">
      <c r="B31" s="396"/>
      <c r="C31" s="432"/>
      <c r="D31" s="432"/>
      <c r="E31" s="532" t="s">
        <v>44</v>
      </c>
      <c r="F31" s="530">
        <f>ROUND(SUM(BF90:BF494), 2)</f>
        <v>0</v>
      </c>
      <c r="G31" s="432"/>
      <c r="H31" s="432"/>
      <c r="I31" s="531">
        <v>0.15</v>
      </c>
      <c r="J31" s="530">
        <f>ROUND(ROUND((SUM(BF90:BF494)), 2)*I31, 2)</f>
        <v>0</v>
      </c>
      <c r="K31" s="498"/>
    </row>
    <row r="32" spans="2:11" s="395" customFormat="1" ht="14.45" hidden="1" customHeight="1">
      <c r="B32" s="396"/>
      <c r="C32" s="432"/>
      <c r="D32" s="432"/>
      <c r="E32" s="532" t="s">
        <v>45</v>
      </c>
      <c r="F32" s="530">
        <f>ROUND(SUM(BG90:BG494), 2)</f>
        <v>0</v>
      </c>
      <c r="G32" s="432"/>
      <c r="H32" s="432"/>
      <c r="I32" s="531">
        <v>0.21</v>
      </c>
      <c r="J32" s="530">
        <v>0</v>
      </c>
      <c r="K32" s="498"/>
    </row>
    <row r="33" spans="2:11" s="395" customFormat="1" ht="14.45" hidden="1" customHeight="1">
      <c r="B33" s="396"/>
      <c r="C33" s="432"/>
      <c r="D33" s="432"/>
      <c r="E33" s="532" t="s">
        <v>46</v>
      </c>
      <c r="F33" s="530">
        <f>ROUND(SUM(BH90:BH494), 2)</f>
        <v>0</v>
      </c>
      <c r="G33" s="432"/>
      <c r="H33" s="432"/>
      <c r="I33" s="531">
        <v>0.15</v>
      </c>
      <c r="J33" s="530">
        <v>0</v>
      </c>
      <c r="K33" s="498"/>
    </row>
    <row r="34" spans="2:11" s="395" customFormat="1" ht="14.45" hidden="1" customHeight="1">
      <c r="B34" s="396"/>
      <c r="C34" s="432"/>
      <c r="D34" s="432"/>
      <c r="E34" s="532" t="s">
        <v>47</v>
      </c>
      <c r="F34" s="530">
        <f>ROUND(SUM(BI90:BI494), 2)</f>
        <v>0</v>
      </c>
      <c r="G34" s="432"/>
      <c r="H34" s="432"/>
      <c r="I34" s="531">
        <v>0</v>
      </c>
      <c r="J34" s="530">
        <v>0</v>
      </c>
      <c r="K34" s="498"/>
    </row>
    <row r="35" spans="2:11" s="395" customFormat="1" ht="6.95" customHeight="1">
      <c r="B35" s="396"/>
      <c r="C35" s="432"/>
      <c r="D35" s="432"/>
      <c r="E35" s="432"/>
      <c r="F35" s="432"/>
      <c r="G35" s="432"/>
      <c r="H35" s="432"/>
      <c r="I35" s="432"/>
      <c r="J35" s="432"/>
      <c r="K35" s="498"/>
    </row>
    <row r="36" spans="2:11" s="395" customFormat="1" ht="25.35" customHeight="1">
      <c r="B36" s="396"/>
      <c r="C36" s="517"/>
      <c r="D36" s="529" t="s">
        <v>48</v>
      </c>
      <c r="E36" s="526"/>
      <c r="F36" s="526"/>
      <c r="G36" s="528" t="s">
        <v>49</v>
      </c>
      <c r="H36" s="527" t="s">
        <v>50</v>
      </c>
      <c r="I36" s="526"/>
      <c r="J36" s="525">
        <f>SUM(J27:J34)</f>
        <v>0</v>
      </c>
      <c r="K36" s="524"/>
    </row>
    <row r="37" spans="2:11" s="395" customFormat="1" ht="14.45" customHeight="1">
      <c r="B37" s="398"/>
      <c r="C37" s="397"/>
      <c r="D37" s="397"/>
      <c r="E37" s="397"/>
      <c r="F37" s="397"/>
      <c r="G37" s="397"/>
      <c r="H37" s="397"/>
      <c r="I37" s="397"/>
      <c r="J37" s="397"/>
      <c r="K37" s="497"/>
    </row>
    <row r="41" spans="2:11" s="395" customFormat="1" ht="6.95" customHeight="1">
      <c r="B41" s="496"/>
      <c r="C41" s="495"/>
      <c r="D41" s="495"/>
      <c r="E41" s="495"/>
      <c r="F41" s="495"/>
      <c r="G41" s="495"/>
      <c r="H41" s="495"/>
      <c r="I41" s="495"/>
      <c r="J41" s="495"/>
      <c r="K41" s="523"/>
    </row>
    <row r="42" spans="2:11" s="395" customFormat="1" ht="36.950000000000003" customHeight="1">
      <c r="B42" s="396"/>
      <c r="C42" s="522" t="s">
        <v>2437</v>
      </c>
      <c r="D42" s="432"/>
      <c r="E42" s="432"/>
      <c r="F42" s="432"/>
      <c r="G42" s="432"/>
      <c r="H42" s="432"/>
      <c r="I42" s="432"/>
      <c r="J42" s="432"/>
      <c r="K42" s="498"/>
    </row>
    <row r="43" spans="2:11" s="395" customFormat="1" ht="6.95" customHeight="1">
      <c r="B43" s="396"/>
      <c r="C43" s="432"/>
      <c r="D43" s="432"/>
      <c r="E43" s="432"/>
      <c r="F43" s="432"/>
      <c r="G43" s="432"/>
      <c r="H43" s="432"/>
      <c r="I43" s="432"/>
      <c r="J43" s="432"/>
      <c r="K43" s="498"/>
    </row>
    <row r="44" spans="2:11" s="395" customFormat="1" ht="14.45" customHeight="1">
      <c r="B44" s="396"/>
      <c r="C44" s="520" t="s">
        <v>18</v>
      </c>
      <c r="D44" s="432"/>
      <c r="E44" s="432"/>
      <c r="F44" s="432"/>
      <c r="G44" s="432"/>
      <c r="H44" s="432"/>
      <c r="I44" s="432"/>
      <c r="J44" s="432"/>
      <c r="K44" s="498"/>
    </row>
    <row r="45" spans="2:11" s="395" customFormat="1" ht="22.5" customHeight="1">
      <c r="B45" s="396"/>
      <c r="C45" s="432"/>
      <c r="D45" s="432"/>
      <c r="E45" s="714" t="str">
        <f>E7</f>
        <v>Rekonstrukce šaten zaměstnanců na WC pro návštěvníky</v>
      </c>
      <c r="F45" s="717"/>
      <c r="G45" s="717"/>
      <c r="H45" s="717"/>
      <c r="I45" s="432"/>
      <c r="J45" s="432"/>
      <c r="K45" s="498"/>
    </row>
    <row r="46" spans="2:11" s="395" customFormat="1" ht="14.45" customHeight="1">
      <c r="B46" s="396"/>
      <c r="C46" s="520" t="s">
        <v>2427</v>
      </c>
      <c r="D46" s="432"/>
      <c r="E46" s="432"/>
      <c r="F46" s="432"/>
      <c r="G46" s="432"/>
      <c r="H46" s="432"/>
      <c r="I46" s="432"/>
      <c r="J46" s="432"/>
      <c r="K46" s="498"/>
    </row>
    <row r="47" spans="2:11" s="395" customFormat="1" ht="23.25" customHeight="1">
      <c r="B47" s="396"/>
      <c r="C47" s="432"/>
      <c r="D47" s="432"/>
      <c r="E47" s="716" t="str">
        <f>E9</f>
        <v>D.1.4.1 - zdravotechnika</v>
      </c>
      <c r="F47" s="717"/>
      <c r="G47" s="717"/>
      <c r="H47" s="717"/>
      <c r="I47" s="432"/>
      <c r="J47" s="432"/>
      <c r="K47" s="498"/>
    </row>
    <row r="48" spans="2:11" s="395" customFormat="1" ht="6.95" customHeight="1">
      <c r="B48" s="396"/>
      <c r="C48" s="432"/>
      <c r="D48" s="432"/>
      <c r="E48" s="432"/>
      <c r="F48" s="432"/>
      <c r="G48" s="432"/>
      <c r="H48" s="432"/>
      <c r="I48" s="432"/>
      <c r="J48" s="432"/>
      <c r="K48" s="498"/>
    </row>
    <row r="49" spans="2:47" s="395" customFormat="1" ht="18" customHeight="1">
      <c r="B49" s="396"/>
      <c r="C49" s="520" t="s">
        <v>22</v>
      </c>
      <c r="D49" s="432"/>
      <c r="E49" s="432"/>
      <c r="F49" s="519" t="str">
        <f>F12</f>
        <v>Praha Troja</v>
      </c>
      <c r="G49" s="432"/>
      <c r="H49" s="432"/>
      <c r="I49" s="520" t="s">
        <v>24</v>
      </c>
      <c r="J49" s="521" t="str">
        <f>IF(J12="","",J12)</f>
        <v>15.5.2017</v>
      </c>
      <c r="K49" s="498"/>
    </row>
    <row r="50" spans="2:47" s="395" customFormat="1" ht="6.95" customHeight="1">
      <c r="B50" s="396"/>
      <c r="C50" s="432"/>
      <c r="D50" s="432"/>
      <c r="E50" s="432"/>
      <c r="F50" s="432"/>
      <c r="G50" s="432"/>
      <c r="H50" s="432"/>
      <c r="I50" s="432"/>
      <c r="J50" s="432"/>
      <c r="K50" s="498"/>
    </row>
    <row r="51" spans="2:47" s="395" customFormat="1" ht="15">
      <c r="B51" s="396"/>
      <c r="C51" s="520" t="s">
        <v>2426</v>
      </c>
      <c r="D51" s="432"/>
      <c r="E51" s="432"/>
      <c r="F51" s="519" t="str">
        <f>E15</f>
        <v>ZOO Praha, U Trojského zámku 120/3, Praha 7</v>
      </c>
      <c r="G51" s="432"/>
      <c r="H51" s="432"/>
      <c r="I51" s="520" t="s">
        <v>31</v>
      </c>
      <c r="J51" s="519" t="str">
        <f>E21</f>
        <v>Atelier M, U Průhonu 466/22, Praha 7</v>
      </c>
      <c r="K51" s="498"/>
    </row>
    <row r="52" spans="2:47" s="395" customFormat="1" ht="14.45" customHeight="1">
      <c r="B52" s="396"/>
      <c r="C52" s="520" t="s">
        <v>2425</v>
      </c>
      <c r="D52" s="432"/>
      <c r="E52" s="432"/>
      <c r="F52" s="519" t="str">
        <f>IF(E18="","",E18)</f>
        <v xml:space="preserve"> </v>
      </c>
      <c r="G52" s="432"/>
      <c r="H52" s="432"/>
      <c r="I52" s="432"/>
      <c r="J52" s="432"/>
      <c r="K52" s="498"/>
    </row>
    <row r="53" spans="2:47" s="395" customFormat="1" ht="10.35" customHeight="1">
      <c r="B53" s="396"/>
      <c r="C53" s="432"/>
      <c r="D53" s="432"/>
      <c r="E53" s="432"/>
      <c r="F53" s="432"/>
      <c r="G53" s="432"/>
      <c r="H53" s="432"/>
      <c r="I53" s="432"/>
      <c r="J53" s="432"/>
      <c r="K53" s="498"/>
    </row>
    <row r="54" spans="2:47" s="395" customFormat="1" ht="29.25" customHeight="1">
      <c r="B54" s="396"/>
      <c r="C54" s="518" t="s">
        <v>2436</v>
      </c>
      <c r="D54" s="517"/>
      <c r="E54" s="517"/>
      <c r="F54" s="517"/>
      <c r="G54" s="517"/>
      <c r="H54" s="517"/>
      <c r="I54" s="517"/>
      <c r="J54" s="516" t="s">
        <v>103</v>
      </c>
      <c r="K54" s="515"/>
    </row>
    <row r="55" spans="2:47" s="395" customFormat="1" ht="10.35" customHeight="1">
      <c r="B55" s="396"/>
      <c r="C55" s="432"/>
      <c r="D55" s="432"/>
      <c r="E55" s="432"/>
      <c r="F55" s="432"/>
      <c r="G55" s="432"/>
      <c r="H55" s="432"/>
      <c r="I55" s="432"/>
      <c r="J55" s="432"/>
      <c r="K55" s="498"/>
    </row>
    <row r="56" spans="2:47" s="395" customFormat="1" ht="29.25" customHeight="1">
      <c r="B56" s="396"/>
      <c r="C56" s="514" t="s">
        <v>2423</v>
      </c>
      <c r="D56" s="432"/>
      <c r="E56" s="432"/>
      <c r="F56" s="432"/>
      <c r="G56" s="432"/>
      <c r="H56" s="432"/>
      <c r="I56" s="432"/>
      <c r="J56" s="513">
        <f>J90</f>
        <v>0</v>
      </c>
      <c r="K56" s="498"/>
      <c r="AU56" s="399" t="s">
        <v>105</v>
      </c>
    </row>
    <row r="57" spans="2:47" s="506" customFormat="1" ht="24.95" customHeight="1">
      <c r="B57" s="512"/>
      <c r="C57" s="511"/>
      <c r="D57" s="510" t="s">
        <v>106</v>
      </c>
      <c r="E57" s="509"/>
      <c r="F57" s="509"/>
      <c r="G57" s="509"/>
      <c r="H57" s="509"/>
      <c r="I57" s="509"/>
      <c r="J57" s="508">
        <f>J91</f>
        <v>0</v>
      </c>
      <c r="K57" s="507"/>
    </row>
    <row r="58" spans="2:47" s="499" customFormat="1" ht="19.899999999999999" customHeight="1">
      <c r="B58" s="505"/>
      <c r="C58" s="504"/>
      <c r="D58" s="503" t="s">
        <v>107</v>
      </c>
      <c r="E58" s="502"/>
      <c r="F58" s="502"/>
      <c r="G58" s="502"/>
      <c r="H58" s="502"/>
      <c r="I58" s="502"/>
      <c r="J58" s="501">
        <f>J92</f>
        <v>0</v>
      </c>
      <c r="K58" s="500"/>
    </row>
    <row r="59" spans="2:47" s="499" customFormat="1" ht="19.899999999999999" customHeight="1">
      <c r="B59" s="505"/>
      <c r="C59" s="504"/>
      <c r="D59" s="503" t="s">
        <v>110</v>
      </c>
      <c r="E59" s="502"/>
      <c r="F59" s="502"/>
      <c r="G59" s="502"/>
      <c r="H59" s="502"/>
      <c r="I59" s="502"/>
      <c r="J59" s="501">
        <f>J156</f>
        <v>0</v>
      </c>
      <c r="K59" s="500"/>
    </row>
    <row r="60" spans="2:47" s="499" customFormat="1" ht="19.899999999999999" customHeight="1">
      <c r="B60" s="505"/>
      <c r="C60" s="504"/>
      <c r="D60" s="503" t="s">
        <v>113</v>
      </c>
      <c r="E60" s="502"/>
      <c r="F60" s="502"/>
      <c r="G60" s="502"/>
      <c r="H60" s="502"/>
      <c r="I60" s="502"/>
      <c r="J60" s="501">
        <f>J168</f>
        <v>0</v>
      </c>
      <c r="K60" s="500"/>
    </row>
    <row r="61" spans="2:47" s="499" customFormat="1" ht="19.899999999999999" customHeight="1">
      <c r="B61" s="505"/>
      <c r="C61" s="504"/>
      <c r="D61" s="503" t="s">
        <v>116</v>
      </c>
      <c r="E61" s="502"/>
      <c r="F61" s="502"/>
      <c r="G61" s="502"/>
      <c r="H61" s="502"/>
      <c r="I61" s="502"/>
      <c r="J61" s="501">
        <f>J244</f>
        <v>0</v>
      </c>
      <c r="K61" s="500"/>
    </row>
    <row r="62" spans="2:47" s="506" customFormat="1" ht="24.95" customHeight="1">
      <c r="B62" s="512"/>
      <c r="C62" s="511"/>
      <c r="D62" s="510" t="s">
        <v>117</v>
      </c>
      <c r="E62" s="509"/>
      <c r="F62" s="509"/>
      <c r="G62" s="509"/>
      <c r="H62" s="509"/>
      <c r="I62" s="509"/>
      <c r="J62" s="508">
        <f>J249</f>
        <v>0</v>
      </c>
      <c r="K62" s="507"/>
    </row>
    <row r="63" spans="2:47" s="499" customFormat="1" ht="19.899999999999999" customHeight="1">
      <c r="B63" s="505"/>
      <c r="C63" s="504"/>
      <c r="D63" s="503" t="s">
        <v>2435</v>
      </c>
      <c r="E63" s="502"/>
      <c r="F63" s="502"/>
      <c r="G63" s="502"/>
      <c r="H63" s="502"/>
      <c r="I63" s="502"/>
      <c r="J63" s="501">
        <f>J250</f>
        <v>0</v>
      </c>
      <c r="K63" s="500"/>
    </row>
    <row r="64" spans="2:47" s="499" customFormat="1" ht="19.899999999999999" customHeight="1">
      <c r="B64" s="505"/>
      <c r="C64" s="504"/>
      <c r="D64" s="503" t="s">
        <v>2434</v>
      </c>
      <c r="E64" s="502"/>
      <c r="F64" s="502"/>
      <c r="G64" s="502"/>
      <c r="H64" s="502"/>
      <c r="I64" s="502"/>
      <c r="J64" s="501">
        <f>J331</f>
        <v>0</v>
      </c>
      <c r="K64" s="500"/>
    </row>
    <row r="65" spans="2:12" s="499" customFormat="1" ht="19.899999999999999" customHeight="1">
      <c r="B65" s="505"/>
      <c r="C65" s="504"/>
      <c r="D65" s="503" t="s">
        <v>2433</v>
      </c>
      <c r="E65" s="502"/>
      <c r="F65" s="502"/>
      <c r="G65" s="502"/>
      <c r="H65" s="502"/>
      <c r="I65" s="502"/>
      <c r="J65" s="501">
        <f>J413</f>
        <v>0</v>
      </c>
      <c r="K65" s="500"/>
    </row>
    <row r="66" spans="2:12" s="499" customFormat="1" ht="19.899999999999999" customHeight="1">
      <c r="B66" s="505"/>
      <c r="C66" s="504"/>
      <c r="D66" s="503" t="s">
        <v>2432</v>
      </c>
      <c r="E66" s="502"/>
      <c r="F66" s="502"/>
      <c r="G66" s="502"/>
      <c r="H66" s="502"/>
      <c r="I66" s="502"/>
      <c r="J66" s="501">
        <f>J473</f>
        <v>0</v>
      </c>
      <c r="K66" s="500"/>
    </row>
    <row r="67" spans="2:12" s="499" customFormat="1" ht="19.899999999999999" customHeight="1">
      <c r="B67" s="505"/>
      <c r="C67" s="504"/>
      <c r="D67" s="503" t="s">
        <v>2431</v>
      </c>
      <c r="E67" s="502"/>
      <c r="F67" s="502"/>
      <c r="G67" s="502"/>
      <c r="H67" s="502"/>
      <c r="I67" s="502"/>
      <c r="J67" s="501">
        <f>J484</f>
        <v>0</v>
      </c>
      <c r="K67" s="500"/>
    </row>
    <row r="68" spans="2:12" s="506" customFormat="1" ht="24.95" customHeight="1">
      <c r="B68" s="512"/>
      <c r="C68" s="511"/>
      <c r="D68" s="510" t="s">
        <v>2430</v>
      </c>
      <c r="E68" s="509"/>
      <c r="F68" s="509"/>
      <c r="G68" s="509"/>
      <c r="H68" s="509"/>
      <c r="I68" s="509"/>
      <c r="J68" s="508">
        <f>J488</f>
        <v>0</v>
      </c>
      <c r="K68" s="507"/>
    </row>
    <row r="69" spans="2:12" s="506" customFormat="1" ht="24.95" customHeight="1">
      <c r="B69" s="512"/>
      <c r="C69" s="511"/>
      <c r="D69" s="510" t="s">
        <v>132</v>
      </c>
      <c r="E69" s="509"/>
      <c r="F69" s="509"/>
      <c r="G69" s="509"/>
      <c r="H69" s="509"/>
      <c r="I69" s="509"/>
      <c r="J69" s="508">
        <f>J491</f>
        <v>0</v>
      </c>
      <c r="K69" s="507"/>
    </row>
    <row r="70" spans="2:12" s="499" customFormat="1" ht="19.899999999999999" customHeight="1">
      <c r="B70" s="505"/>
      <c r="C70" s="504"/>
      <c r="D70" s="503" t="s">
        <v>2429</v>
      </c>
      <c r="E70" s="502"/>
      <c r="F70" s="502"/>
      <c r="G70" s="502"/>
      <c r="H70" s="502"/>
      <c r="I70" s="502"/>
      <c r="J70" s="501">
        <f>J492</f>
        <v>0</v>
      </c>
      <c r="K70" s="500"/>
    </row>
    <row r="71" spans="2:12" s="395" customFormat="1" ht="21.75" customHeight="1">
      <c r="B71" s="396"/>
      <c r="C71" s="432"/>
      <c r="D71" s="432"/>
      <c r="E71" s="432"/>
      <c r="F71" s="432"/>
      <c r="G71" s="432"/>
      <c r="H71" s="432"/>
      <c r="I71" s="432"/>
      <c r="J71" s="432"/>
      <c r="K71" s="498"/>
    </row>
    <row r="72" spans="2:12" s="395" customFormat="1" ht="6.95" customHeight="1">
      <c r="B72" s="398"/>
      <c r="C72" s="397"/>
      <c r="D72" s="397"/>
      <c r="E72" s="397"/>
      <c r="F72" s="397"/>
      <c r="G72" s="397"/>
      <c r="H72" s="397"/>
      <c r="I72" s="397"/>
      <c r="J72" s="397"/>
      <c r="K72" s="497"/>
    </row>
    <row r="76" spans="2:12" s="395" customFormat="1" ht="6.95" customHeight="1">
      <c r="B76" s="496"/>
      <c r="C76" s="495"/>
      <c r="D76" s="495"/>
      <c r="E76" s="495"/>
      <c r="F76" s="495"/>
      <c r="G76" s="495"/>
      <c r="H76" s="495"/>
      <c r="I76" s="495"/>
      <c r="J76" s="495"/>
      <c r="K76" s="495"/>
      <c r="L76" s="396"/>
    </row>
    <row r="77" spans="2:12" s="395" customFormat="1" ht="36.950000000000003" customHeight="1">
      <c r="B77" s="396"/>
      <c r="C77" s="494" t="s">
        <v>2428</v>
      </c>
      <c r="L77" s="396"/>
    </row>
    <row r="78" spans="2:12" s="395" customFormat="1" ht="6.95" customHeight="1">
      <c r="B78" s="396"/>
      <c r="L78" s="396"/>
    </row>
    <row r="79" spans="2:12" s="395" customFormat="1" ht="14.45" customHeight="1">
      <c r="B79" s="396"/>
      <c r="C79" s="492" t="s">
        <v>18</v>
      </c>
      <c r="L79" s="396"/>
    </row>
    <row r="80" spans="2:12" s="395" customFormat="1" ht="22.5" customHeight="1">
      <c r="B80" s="396"/>
      <c r="E80" s="720" t="str">
        <f>E7</f>
        <v>Rekonstrukce šaten zaměstnanců na WC pro návštěvníky</v>
      </c>
      <c r="F80" s="710"/>
      <c r="G80" s="710"/>
      <c r="H80" s="710"/>
      <c r="L80" s="396"/>
    </row>
    <row r="81" spans="2:65" s="395" customFormat="1" ht="14.45" customHeight="1">
      <c r="B81" s="396"/>
      <c r="C81" s="492" t="s">
        <v>2427</v>
      </c>
      <c r="L81" s="396"/>
    </row>
    <row r="82" spans="2:65" s="395" customFormat="1" ht="23.25" customHeight="1">
      <c r="B82" s="396"/>
      <c r="E82" s="709" t="str">
        <f>E9</f>
        <v>D.1.4.1 - zdravotechnika</v>
      </c>
      <c r="F82" s="710"/>
      <c r="G82" s="710"/>
      <c r="H82" s="710"/>
      <c r="L82" s="396"/>
    </row>
    <row r="83" spans="2:65" s="395" customFormat="1" ht="6.95" customHeight="1">
      <c r="B83" s="396"/>
      <c r="L83" s="396"/>
    </row>
    <row r="84" spans="2:65" s="395" customFormat="1" ht="18" customHeight="1">
      <c r="B84" s="396"/>
      <c r="C84" s="492" t="s">
        <v>22</v>
      </c>
      <c r="F84" s="491" t="str">
        <f>F12</f>
        <v>Praha Troja</v>
      </c>
      <c r="I84" s="492" t="s">
        <v>24</v>
      </c>
      <c r="J84" s="493" t="str">
        <f>IF(J12="","",J12)</f>
        <v>15.5.2017</v>
      </c>
      <c r="L84" s="396"/>
    </row>
    <row r="85" spans="2:65" s="395" customFormat="1" ht="6.95" customHeight="1">
      <c r="B85" s="396"/>
      <c r="L85" s="396"/>
    </row>
    <row r="86" spans="2:65" s="395" customFormat="1" ht="15">
      <c r="B86" s="396"/>
      <c r="C86" s="492" t="s">
        <v>2426</v>
      </c>
      <c r="F86" s="491" t="str">
        <f>E15</f>
        <v>ZOO Praha, U Trojského zámku 120/3, Praha 7</v>
      </c>
      <c r="I86" s="492" t="s">
        <v>31</v>
      </c>
      <c r="J86" s="491" t="str">
        <f>E21</f>
        <v>Atelier M, U Průhonu 466/22, Praha 7</v>
      </c>
      <c r="L86" s="396"/>
    </row>
    <row r="87" spans="2:65" s="395" customFormat="1" ht="14.45" customHeight="1">
      <c r="B87" s="396"/>
      <c r="C87" s="492" t="s">
        <v>2425</v>
      </c>
      <c r="F87" s="491" t="str">
        <f>IF(E18="","",E18)</f>
        <v xml:space="preserve"> </v>
      </c>
      <c r="L87" s="396"/>
    </row>
    <row r="88" spans="2:65" s="395" customFormat="1" ht="10.35" customHeight="1">
      <c r="B88" s="396"/>
      <c r="L88" s="396"/>
    </row>
    <row r="89" spans="2:65" s="482" customFormat="1" ht="29.25" customHeight="1">
      <c r="B89" s="486"/>
      <c r="C89" s="490" t="s">
        <v>136</v>
      </c>
      <c r="D89" s="488" t="s">
        <v>137</v>
      </c>
      <c r="E89" s="488" t="s">
        <v>59</v>
      </c>
      <c r="F89" s="488" t="s">
        <v>138</v>
      </c>
      <c r="G89" s="488" t="s">
        <v>139</v>
      </c>
      <c r="H89" s="488" t="s">
        <v>140</v>
      </c>
      <c r="I89" s="489" t="s">
        <v>144</v>
      </c>
      <c r="J89" s="488" t="s">
        <v>103</v>
      </c>
      <c r="K89" s="487" t="s">
        <v>2424</v>
      </c>
      <c r="L89" s="486"/>
      <c r="M89" s="485" t="s">
        <v>143</v>
      </c>
      <c r="N89" s="484" t="s">
        <v>41</v>
      </c>
      <c r="O89" s="484" t="s">
        <v>147</v>
      </c>
      <c r="P89" s="484" t="s">
        <v>148</v>
      </c>
      <c r="Q89" s="484" t="s">
        <v>149</v>
      </c>
      <c r="R89" s="484" t="s">
        <v>150</v>
      </c>
      <c r="S89" s="484" t="s">
        <v>151</v>
      </c>
      <c r="T89" s="483" t="s">
        <v>152</v>
      </c>
    </row>
    <row r="90" spans="2:65" s="395" customFormat="1" ht="29.25" customHeight="1">
      <c r="B90" s="396"/>
      <c r="C90" s="481" t="s">
        <v>2423</v>
      </c>
      <c r="J90" s="480">
        <f>BK90</f>
        <v>0</v>
      </c>
      <c r="L90" s="396"/>
      <c r="M90" s="479"/>
      <c r="N90" s="477"/>
      <c r="O90" s="477"/>
      <c r="P90" s="478">
        <f>P91+P249+P488+P491</f>
        <v>695.82577600000013</v>
      </c>
      <c r="Q90" s="477"/>
      <c r="R90" s="478">
        <f>R91+R249+R488+R491</f>
        <v>10.391966000000002</v>
      </c>
      <c r="S90" s="477"/>
      <c r="T90" s="476">
        <f>T91+T249+T488+T491</f>
        <v>0</v>
      </c>
      <c r="AT90" s="399" t="s">
        <v>78</v>
      </c>
      <c r="AU90" s="399" t="s">
        <v>105</v>
      </c>
      <c r="BK90" s="475">
        <f>BK91+BK249+BK488+BK491</f>
        <v>0</v>
      </c>
    </row>
    <row r="91" spans="2:65" s="417" customFormat="1" ht="37.35" customHeight="1">
      <c r="B91" s="425"/>
      <c r="D91" s="419" t="s">
        <v>78</v>
      </c>
      <c r="E91" s="430" t="s">
        <v>2422</v>
      </c>
      <c r="F91" s="430" t="s">
        <v>2421</v>
      </c>
      <c r="J91" s="429">
        <f>BK91</f>
        <v>0</v>
      </c>
      <c r="L91" s="425"/>
      <c r="M91" s="424"/>
      <c r="N91" s="422"/>
      <c r="O91" s="422"/>
      <c r="P91" s="423">
        <f>P92+P156+P168+P244</f>
        <v>261.21961899999997</v>
      </c>
      <c r="Q91" s="422"/>
      <c r="R91" s="423">
        <f>R92+R156+R168+R244</f>
        <v>8.6988960000000013</v>
      </c>
      <c r="S91" s="422"/>
      <c r="T91" s="421">
        <f>T92+T156+T168+T244</f>
        <v>0</v>
      </c>
      <c r="AR91" s="419" t="s">
        <v>84</v>
      </c>
      <c r="AT91" s="420" t="s">
        <v>78</v>
      </c>
      <c r="AU91" s="420" t="s">
        <v>79</v>
      </c>
      <c r="AY91" s="419" t="s">
        <v>153</v>
      </c>
      <c r="BK91" s="418">
        <f>BK92+BK156+BK168+BK244</f>
        <v>0</v>
      </c>
    </row>
    <row r="92" spans="2:65" s="417" customFormat="1" ht="19.899999999999999" customHeight="1">
      <c r="B92" s="425"/>
      <c r="D92" s="428" t="s">
        <v>78</v>
      </c>
      <c r="E92" s="427" t="s">
        <v>84</v>
      </c>
      <c r="F92" s="427" t="s">
        <v>1752</v>
      </c>
      <c r="J92" s="426">
        <f>BK92</f>
        <v>0</v>
      </c>
      <c r="L92" s="425"/>
      <c r="M92" s="424"/>
      <c r="N92" s="422"/>
      <c r="O92" s="422"/>
      <c r="P92" s="423">
        <f>SUM(P93:P155)</f>
        <v>201.07735399999999</v>
      </c>
      <c r="Q92" s="422"/>
      <c r="R92" s="423">
        <f>SUM(R93:R155)</f>
        <v>0</v>
      </c>
      <c r="S92" s="422"/>
      <c r="T92" s="421">
        <f>SUM(T93:T155)</f>
        <v>0</v>
      </c>
      <c r="AR92" s="419" t="s">
        <v>84</v>
      </c>
      <c r="AT92" s="420" t="s">
        <v>78</v>
      </c>
      <c r="AU92" s="420" t="s">
        <v>84</v>
      </c>
      <c r="AY92" s="419" t="s">
        <v>153</v>
      </c>
      <c r="BK92" s="418">
        <f>SUM(BK93:BK155)</f>
        <v>0</v>
      </c>
    </row>
    <row r="93" spans="2:65" s="395" customFormat="1" ht="22.5" customHeight="1">
      <c r="B93" s="416"/>
      <c r="C93" s="415" t="s">
        <v>84</v>
      </c>
      <c r="D93" s="415" t="s">
        <v>155</v>
      </c>
      <c r="E93" s="414" t="s">
        <v>2420</v>
      </c>
      <c r="F93" s="410" t="s">
        <v>2419</v>
      </c>
      <c r="G93" s="413" t="s">
        <v>158</v>
      </c>
      <c r="H93" s="412">
        <v>25.875</v>
      </c>
      <c r="I93" s="411"/>
      <c r="J93" s="411">
        <f>ROUND(I93*H93,2)</f>
        <v>0</v>
      </c>
      <c r="K93" s="410" t="s">
        <v>1889</v>
      </c>
      <c r="L93" s="396"/>
      <c r="M93" s="409" t="s">
        <v>5</v>
      </c>
      <c r="N93" s="408" t="s">
        <v>42</v>
      </c>
      <c r="O93" s="407">
        <v>0.871</v>
      </c>
      <c r="P93" s="407">
        <f>O93*H93</f>
        <v>22.537125</v>
      </c>
      <c r="Q93" s="407">
        <v>0</v>
      </c>
      <c r="R93" s="407">
        <f>Q93*H93</f>
        <v>0</v>
      </c>
      <c r="S93" s="407">
        <v>0</v>
      </c>
      <c r="T93" s="406">
        <f>S93*H93</f>
        <v>0</v>
      </c>
      <c r="AR93" s="399" t="s">
        <v>159</v>
      </c>
      <c r="AT93" s="399" t="s">
        <v>155</v>
      </c>
      <c r="AU93" s="399" t="s">
        <v>95</v>
      </c>
      <c r="AY93" s="399" t="s">
        <v>153</v>
      </c>
      <c r="BE93" s="405">
        <f>IF(N93="základní",J93,0)</f>
        <v>0</v>
      </c>
      <c r="BF93" s="405">
        <f>IF(N93="snížená",J93,0)</f>
        <v>0</v>
      </c>
      <c r="BG93" s="405">
        <f>IF(N93="zákl. přenesená",J93,0)</f>
        <v>0</v>
      </c>
      <c r="BH93" s="405">
        <f>IF(N93="sníž. přenesená",J93,0)</f>
        <v>0</v>
      </c>
      <c r="BI93" s="405">
        <f>IF(N93="nulová",J93,0)</f>
        <v>0</v>
      </c>
      <c r="BJ93" s="399" t="s">
        <v>84</v>
      </c>
      <c r="BK93" s="405">
        <f>ROUND(I93*H93,2)</f>
        <v>0</v>
      </c>
      <c r="BL93" s="399" t="s">
        <v>159</v>
      </c>
      <c r="BM93" s="399" t="s">
        <v>2418</v>
      </c>
    </row>
    <row r="94" spans="2:65" s="395" customFormat="1" ht="30" customHeight="1">
      <c r="B94" s="396"/>
      <c r="D94" s="404" t="s">
        <v>1886</v>
      </c>
      <c r="F94" s="403" t="s">
        <v>2417</v>
      </c>
      <c r="L94" s="396"/>
      <c r="M94" s="433"/>
      <c r="N94" s="432"/>
      <c r="O94" s="432"/>
      <c r="P94" s="432"/>
      <c r="Q94" s="432"/>
      <c r="R94" s="432"/>
      <c r="S94" s="432"/>
      <c r="T94" s="431"/>
      <c r="AT94" s="399" t="s">
        <v>1886</v>
      </c>
      <c r="AU94" s="399" t="s">
        <v>95</v>
      </c>
    </row>
    <row r="95" spans="2:65" s="458" customFormat="1" ht="22.5" customHeight="1">
      <c r="B95" s="463"/>
      <c r="D95" s="404" t="s">
        <v>162</v>
      </c>
      <c r="E95" s="459" t="s">
        <v>5</v>
      </c>
      <c r="F95" s="464" t="s">
        <v>2416</v>
      </c>
      <c r="H95" s="459" t="s">
        <v>5</v>
      </c>
      <c r="L95" s="463"/>
      <c r="M95" s="462"/>
      <c r="N95" s="461"/>
      <c r="O95" s="461"/>
      <c r="P95" s="461"/>
      <c r="Q95" s="461"/>
      <c r="R95" s="461"/>
      <c r="S95" s="461"/>
      <c r="T95" s="460"/>
      <c r="AT95" s="459" t="s">
        <v>162</v>
      </c>
      <c r="AU95" s="459" t="s">
        <v>95</v>
      </c>
      <c r="AV95" s="458" t="s">
        <v>84</v>
      </c>
      <c r="AW95" s="458" t="s">
        <v>7</v>
      </c>
      <c r="AX95" s="458" t="s">
        <v>79</v>
      </c>
      <c r="AY95" s="459" t="s">
        <v>153</v>
      </c>
    </row>
    <row r="96" spans="2:65" s="436" customFormat="1" ht="22.5" customHeight="1">
      <c r="B96" s="441"/>
      <c r="D96" s="404" t="s">
        <v>162</v>
      </c>
      <c r="E96" s="437" t="s">
        <v>5</v>
      </c>
      <c r="F96" s="443" t="s">
        <v>2415</v>
      </c>
      <c r="H96" s="442">
        <v>7.875</v>
      </c>
      <c r="L96" s="441"/>
      <c r="M96" s="440"/>
      <c r="N96" s="439"/>
      <c r="O96" s="439"/>
      <c r="P96" s="439"/>
      <c r="Q96" s="439"/>
      <c r="R96" s="439"/>
      <c r="S96" s="439"/>
      <c r="T96" s="438"/>
      <c r="AT96" s="437" t="s">
        <v>162</v>
      </c>
      <c r="AU96" s="437" t="s">
        <v>95</v>
      </c>
      <c r="AV96" s="436" t="s">
        <v>95</v>
      </c>
      <c r="AW96" s="436" t="s">
        <v>7</v>
      </c>
      <c r="AX96" s="436" t="s">
        <v>79</v>
      </c>
      <c r="AY96" s="437" t="s">
        <v>153</v>
      </c>
    </row>
    <row r="97" spans="2:65" s="458" customFormat="1" ht="22.5" customHeight="1">
      <c r="B97" s="463"/>
      <c r="D97" s="404" t="s">
        <v>162</v>
      </c>
      <c r="E97" s="459" t="s">
        <v>5</v>
      </c>
      <c r="F97" s="464" t="s">
        <v>2414</v>
      </c>
      <c r="H97" s="459" t="s">
        <v>5</v>
      </c>
      <c r="L97" s="463"/>
      <c r="M97" s="462"/>
      <c r="N97" s="461"/>
      <c r="O97" s="461"/>
      <c r="P97" s="461"/>
      <c r="Q97" s="461"/>
      <c r="R97" s="461"/>
      <c r="S97" s="461"/>
      <c r="T97" s="460"/>
      <c r="AT97" s="459" t="s">
        <v>162</v>
      </c>
      <c r="AU97" s="459" t="s">
        <v>95</v>
      </c>
      <c r="AV97" s="458" t="s">
        <v>84</v>
      </c>
      <c r="AW97" s="458" t="s">
        <v>7</v>
      </c>
      <c r="AX97" s="458" t="s">
        <v>79</v>
      </c>
      <c r="AY97" s="459" t="s">
        <v>153</v>
      </c>
    </row>
    <row r="98" spans="2:65" s="436" customFormat="1" ht="22.5" customHeight="1">
      <c r="B98" s="441"/>
      <c r="D98" s="404" t="s">
        <v>162</v>
      </c>
      <c r="E98" s="437" t="s">
        <v>5</v>
      </c>
      <c r="F98" s="443" t="s">
        <v>2413</v>
      </c>
      <c r="H98" s="442">
        <v>18</v>
      </c>
      <c r="L98" s="441"/>
      <c r="M98" s="440"/>
      <c r="N98" s="439"/>
      <c r="O98" s="439"/>
      <c r="P98" s="439"/>
      <c r="Q98" s="439"/>
      <c r="R98" s="439"/>
      <c r="S98" s="439"/>
      <c r="T98" s="438"/>
      <c r="AT98" s="437" t="s">
        <v>162</v>
      </c>
      <c r="AU98" s="437" t="s">
        <v>95</v>
      </c>
      <c r="AV98" s="436" t="s">
        <v>95</v>
      </c>
      <c r="AW98" s="436" t="s">
        <v>7</v>
      </c>
      <c r="AX98" s="436" t="s">
        <v>79</v>
      </c>
      <c r="AY98" s="437" t="s">
        <v>153</v>
      </c>
    </row>
    <row r="99" spans="2:65" s="449" customFormat="1" ht="22.5" customHeight="1">
      <c r="B99" s="454"/>
      <c r="D99" s="445" t="s">
        <v>162</v>
      </c>
      <c r="E99" s="457" t="s">
        <v>5</v>
      </c>
      <c r="F99" s="456" t="s">
        <v>163</v>
      </c>
      <c r="H99" s="455">
        <v>25.875</v>
      </c>
      <c r="L99" s="454"/>
      <c r="M99" s="453"/>
      <c r="N99" s="452"/>
      <c r="O99" s="452"/>
      <c r="P99" s="452"/>
      <c r="Q99" s="452"/>
      <c r="R99" s="452"/>
      <c r="S99" s="452"/>
      <c r="T99" s="451"/>
      <c r="AT99" s="450" t="s">
        <v>162</v>
      </c>
      <c r="AU99" s="450" t="s">
        <v>95</v>
      </c>
      <c r="AV99" s="449" t="s">
        <v>159</v>
      </c>
      <c r="AW99" s="449" t="s">
        <v>7</v>
      </c>
      <c r="AX99" s="449" t="s">
        <v>84</v>
      </c>
      <c r="AY99" s="450" t="s">
        <v>153</v>
      </c>
    </row>
    <row r="100" spans="2:65" s="395" customFormat="1" ht="22.5" customHeight="1">
      <c r="B100" s="416"/>
      <c r="C100" s="415" t="s">
        <v>95</v>
      </c>
      <c r="D100" s="415" t="s">
        <v>155</v>
      </c>
      <c r="E100" s="414" t="s">
        <v>2412</v>
      </c>
      <c r="F100" s="410" t="s">
        <v>2411</v>
      </c>
      <c r="G100" s="413" t="s">
        <v>158</v>
      </c>
      <c r="H100" s="412">
        <v>7.7629999999999999</v>
      </c>
      <c r="I100" s="411"/>
      <c r="J100" s="411">
        <f>ROUND(I100*H100,2)</f>
        <v>0</v>
      </c>
      <c r="K100" s="410" t="s">
        <v>1889</v>
      </c>
      <c r="L100" s="396"/>
      <c r="M100" s="409" t="s">
        <v>5</v>
      </c>
      <c r="N100" s="408" t="s">
        <v>42</v>
      </c>
      <c r="O100" s="407">
        <v>0.04</v>
      </c>
      <c r="P100" s="407">
        <f>O100*H100</f>
        <v>0.31052000000000002</v>
      </c>
      <c r="Q100" s="407">
        <v>0</v>
      </c>
      <c r="R100" s="407">
        <f>Q100*H100</f>
        <v>0</v>
      </c>
      <c r="S100" s="407">
        <v>0</v>
      </c>
      <c r="T100" s="406">
        <f>S100*H100</f>
        <v>0</v>
      </c>
      <c r="AR100" s="399" t="s">
        <v>159</v>
      </c>
      <c r="AT100" s="399" t="s">
        <v>155</v>
      </c>
      <c r="AU100" s="399" t="s">
        <v>95</v>
      </c>
      <c r="AY100" s="399" t="s">
        <v>153</v>
      </c>
      <c r="BE100" s="405">
        <f>IF(N100="základní",J100,0)</f>
        <v>0</v>
      </c>
      <c r="BF100" s="405">
        <f>IF(N100="snížená",J100,0)</f>
        <v>0</v>
      </c>
      <c r="BG100" s="405">
        <f>IF(N100="zákl. přenesená",J100,0)</f>
        <v>0</v>
      </c>
      <c r="BH100" s="405">
        <f>IF(N100="sníž. přenesená",J100,0)</f>
        <v>0</v>
      </c>
      <c r="BI100" s="405">
        <f>IF(N100="nulová",J100,0)</f>
        <v>0</v>
      </c>
      <c r="BJ100" s="399" t="s">
        <v>84</v>
      </c>
      <c r="BK100" s="405">
        <f>ROUND(I100*H100,2)</f>
        <v>0</v>
      </c>
      <c r="BL100" s="399" t="s">
        <v>159</v>
      </c>
      <c r="BM100" s="399" t="s">
        <v>2410</v>
      </c>
    </row>
    <row r="101" spans="2:65" s="395" customFormat="1" ht="30" customHeight="1">
      <c r="B101" s="396"/>
      <c r="D101" s="404" t="s">
        <v>1886</v>
      </c>
      <c r="F101" s="403" t="s">
        <v>2409</v>
      </c>
      <c r="L101" s="396"/>
      <c r="M101" s="433"/>
      <c r="N101" s="432"/>
      <c r="O101" s="432"/>
      <c r="P101" s="432"/>
      <c r="Q101" s="432"/>
      <c r="R101" s="432"/>
      <c r="S101" s="432"/>
      <c r="T101" s="431"/>
      <c r="AT101" s="399" t="s">
        <v>1886</v>
      </c>
      <c r="AU101" s="399" t="s">
        <v>95</v>
      </c>
    </row>
    <row r="102" spans="2:65" s="458" customFormat="1" ht="22.5" customHeight="1">
      <c r="B102" s="463"/>
      <c r="D102" s="404" t="s">
        <v>162</v>
      </c>
      <c r="E102" s="459" t="s">
        <v>5</v>
      </c>
      <c r="F102" s="464" t="s">
        <v>2398</v>
      </c>
      <c r="H102" s="459" t="s">
        <v>5</v>
      </c>
      <c r="L102" s="463"/>
      <c r="M102" s="462"/>
      <c r="N102" s="461"/>
      <c r="O102" s="461"/>
      <c r="P102" s="461"/>
      <c r="Q102" s="461"/>
      <c r="R102" s="461"/>
      <c r="S102" s="461"/>
      <c r="T102" s="460"/>
      <c r="AT102" s="459" t="s">
        <v>162</v>
      </c>
      <c r="AU102" s="459" t="s">
        <v>95</v>
      </c>
      <c r="AV102" s="458" t="s">
        <v>84</v>
      </c>
      <c r="AW102" s="458" t="s">
        <v>7</v>
      </c>
      <c r="AX102" s="458" t="s">
        <v>79</v>
      </c>
      <c r="AY102" s="459" t="s">
        <v>153</v>
      </c>
    </row>
    <row r="103" spans="2:65" s="436" customFormat="1" ht="22.5" customHeight="1">
      <c r="B103" s="441"/>
      <c r="D103" s="404" t="s">
        <v>162</v>
      </c>
      <c r="E103" s="437" t="s">
        <v>5</v>
      </c>
      <c r="F103" s="443" t="s">
        <v>2408</v>
      </c>
      <c r="H103" s="442">
        <v>25.875</v>
      </c>
      <c r="L103" s="441"/>
      <c r="M103" s="440"/>
      <c r="N103" s="439"/>
      <c r="O103" s="439"/>
      <c r="P103" s="439"/>
      <c r="Q103" s="439"/>
      <c r="R103" s="439"/>
      <c r="S103" s="439"/>
      <c r="T103" s="438"/>
      <c r="AT103" s="437" t="s">
        <v>162</v>
      </c>
      <c r="AU103" s="437" t="s">
        <v>95</v>
      </c>
      <c r="AV103" s="436" t="s">
        <v>95</v>
      </c>
      <c r="AW103" s="436" t="s">
        <v>7</v>
      </c>
      <c r="AX103" s="436" t="s">
        <v>84</v>
      </c>
      <c r="AY103" s="437" t="s">
        <v>153</v>
      </c>
    </row>
    <row r="104" spans="2:65" s="436" customFormat="1" ht="22.5" customHeight="1">
      <c r="B104" s="441"/>
      <c r="D104" s="445" t="s">
        <v>162</v>
      </c>
      <c r="F104" s="447" t="s">
        <v>2407</v>
      </c>
      <c r="H104" s="446">
        <v>7.7629999999999999</v>
      </c>
      <c r="L104" s="441"/>
      <c r="M104" s="440"/>
      <c r="N104" s="439"/>
      <c r="O104" s="439"/>
      <c r="P104" s="439"/>
      <c r="Q104" s="439"/>
      <c r="R104" s="439"/>
      <c r="S104" s="439"/>
      <c r="T104" s="438"/>
      <c r="AT104" s="437" t="s">
        <v>162</v>
      </c>
      <c r="AU104" s="437" t="s">
        <v>95</v>
      </c>
      <c r="AV104" s="436" t="s">
        <v>95</v>
      </c>
      <c r="AW104" s="436" t="s">
        <v>6</v>
      </c>
      <c r="AX104" s="436" t="s">
        <v>84</v>
      </c>
      <c r="AY104" s="437" t="s">
        <v>153</v>
      </c>
    </row>
    <row r="105" spans="2:65" s="395" customFormat="1" ht="22.5" customHeight="1">
      <c r="B105" s="416"/>
      <c r="C105" s="415" t="s">
        <v>242</v>
      </c>
      <c r="D105" s="415" t="s">
        <v>155</v>
      </c>
      <c r="E105" s="414" t="s">
        <v>156</v>
      </c>
      <c r="F105" s="410" t="s">
        <v>157</v>
      </c>
      <c r="G105" s="413" t="s">
        <v>158</v>
      </c>
      <c r="H105" s="412">
        <v>56.16</v>
      </c>
      <c r="I105" s="411"/>
      <c r="J105" s="411">
        <f>ROUND(I105*H105,2)</f>
        <v>0</v>
      </c>
      <c r="K105" s="410" t="s">
        <v>1889</v>
      </c>
      <c r="L105" s="396"/>
      <c r="M105" s="409" t="s">
        <v>5</v>
      </c>
      <c r="N105" s="408" t="s">
        <v>42</v>
      </c>
      <c r="O105" s="407">
        <v>2.3199999999999998</v>
      </c>
      <c r="P105" s="407">
        <f>O105*H105</f>
        <v>130.29119999999998</v>
      </c>
      <c r="Q105" s="407">
        <v>0</v>
      </c>
      <c r="R105" s="407">
        <f>Q105*H105</f>
        <v>0</v>
      </c>
      <c r="S105" s="407">
        <v>0</v>
      </c>
      <c r="T105" s="406">
        <f>S105*H105</f>
        <v>0</v>
      </c>
      <c r="AR105" s="399" t="s">
        <v>159</v>
      </c>
      <c r="AT105" s="399" t="s">
        <v>155</v>
      </c>
      <c r="AU105" s="399" t="s">
        <v>95</v>
      </c>
      <c r="AY105" s="399" t="s">
        <v>153</v>
      </c>
      <c r="BE105" s="405">
        <f>IF(N105="základní",J105,0)</f>
        <v>0</v>
      </c>
      <c r="BF105" s="405">
        <f>IF(N105="snížená",J105,0)</f>
        <v>0</v>
      </c>
      <c r="BG105" s="405">
        <f>IF(N105="zákl. přenesená",J105,0)</f>
        <v>0</v>
      </c>
      <c r="BH105" s="405">
        <f>IF(N105="sníž. přenesená",J105,0)</f>
        <v>0</v>
      </c>
      <c r="BI105" s="405">
        <f>IF(N105="nulová",J105,0)</f>
        <v>0</v>
      </c>
      <c r="BJ105" s="399" t="s">
        <v>84</v>
      </c>
      <c r="BK105" s="405">
        <f>ROUND(I105*H105,2)</f>
        <v>0</v>
      </c>
      <c r="BL105" s="399" t="s">
        <v>159</v>
      </c>
      <c r="BM105" s="399" t="s">
        <v>2406</v>
      </c>
    </row>
    <row r="106" spans="2:65" s="395" customFormat="1" ht="30" customHeight="1">
      <c r="B106" s="396"/>
      <c r="D106" s="404" t="s">
        <v>1886</v>
      </c>
      <c r="F106" s="403" t="s">
        <v>2405</v>
      </c>
      <c r="L106" s="396"/>
      <c r="M106" s="433"/>
      <c r="N106" s="432"/>
      <c r="O106" s="432"/>
      <c r="P106" s="432"/>
      <c r="Q106" s="432"/>
      <c r="R106" s="432"/>
      <c r="S106" s="432"/>
      <c r="T106" s="431"/>
      <c r="AT106" s="399" t="s">
        <v>1886</v>
      </c>
      <c r="AU106" s="399" t="s">
        <v>95</v>
      </c>
    </row>
    <row r="107" spans="2:65" s="458" customFormat="1" ht="22.5" customHeight="1">
      <c r="B107" s="463"/>
      <c r="D107" s="404" t="s">
        <v>162</v>
      </c>
      <c r="E107" s="459" t="s">
        <v>5</v>
      </c>
      <c r="F107" s="464" t="s">
        <v>2351</v>
      </c>
      <c r="H107" s="459" t="s">
        <v>5</v>
      </c>
      <c r="L107" s="463"/>
      <c r="M107" s="462"/>
      <c r="N107" s="461"/>
      <c r="O107" s="461"/>
      <c r="P107" s="461"/>
      <c r="Q107" s="461"/>
      <c r="R107" s="461"/>
      <c r="S107" s="461"/>
      <c r="T107" s="460"/>
      <c r="AT107" s="459" t="s">
        <v>162</v>
      </c>
      <c r="AU107" s="459" t="s">
        <v>95</v>
      </c>
      <c r="AV107" s="458" t="s">
        <v>84</v>
      </c>
      <c r="AW107" s="458" t="s">
        <v>7</v>
      </c>
      <c r="AX107" s="458" t="s">
        <v>79</v>
      </c>
      <c r="AY107" s="459" t="s">
        <v>153</v>
      </c>
    </row>
    <row r="108" spans="2:65" s="436" customFormat="1" ht="22.5" customHeight="1">
      <c r="B108" s="441"/>
      <c r="D108" s="404" t="s">
        <v>162</v>
      </c>
      <c r="E108" s="437" t="s">
        <v>5</v>
      </c>
      <c r="F108" s="443" t="s">
        <v>2404</v>
      </c>
      <c r="H108" s="442">
        <v>49.68</v>
      </c>
      <c r="L108" s="441"/>
      <c r="M108" s="440"/>
      <c r="N108" s="439"/>
      <c r="O108" s="439"/>
      <c r="P108" s="439"/>
      <c r="Q108" s="439"/>
      <c r="R108" s="439"/>
      <c r="S108" s="439"/>
      <c r="T108" s="438"/>
      <c r="AT108" s="437" t="s">
        <v>162</v>
      </c>
      <c r="AU108" s="437" t="s">
        <v>95</v>
      </c>
      <c r="AV108" s="436" t="s">
        <v>95</v>
      </c>
      <c r="AW108" s="436" t="s">
        <v>7</v>
      </c>
      <c r="AX108" s="436" t="s">
        <v>79</v>
      </c>
      <c r="AY108" s="437" t="s">
        <v>153</v>
      </c>
    </row>
    <row r="109" spans="2:65" s="458" customFormat="1" ht="22.5" customHeight="1">
      <c r="B109" s="463"/>
      <c r="D109" s="404" t="s">
        <v>162</v>
      </c>
      <c r="E109" s="459" t="s">
        <v>5</v>
      </c>
      <c r="F109" s="464" t="s">
        <v>2349</v>
      </c>
      <c r="H109" s="459" t="s">
        <v>5</v>
      </c>
      <c r="L109" s="463"/>
      <c r="M109" s="462"/>
      <c r="N109" s="461"/>
      <c r="O109" s="461"/>
      <c r="P109" s="461"/>
      <c r="Q109" s="461"/>
      <c r="R109" s="461"/>
      <c r="S109" s="461"/>
      <c r="T109" s="460"/>
      <c r="AT109" s="459" t="s">
        <v>162</v>
      </c>
      <c r="AU109" s="459" t="s">
        <v>95</v>
      </c>
      <c r="AV109" s="458" t="s">
        <v>84</v>
      </c>
      <c r="AW109" s="458" t="s">
        <v>7</v>
      </c>
      <c r="AX109" s="458" t="s">
        <v>79</v>
      </c>
      <c r="AY109" s="459" t="s">
        <v>153</v>
      </c>
    </row>
    <row r="110" spans="2:65" s="436" customFormat="1" ht="22.5" customHeight="1">
      <c r="B110" s="441"/>
      <c r="D110" s="404" t="s">
        <v>162</v>
      </c>
      <c r="E110" s="437" t="s">
        <v>5</v>
      </c>
      <c r="F110" s="443" t="s">
        <v>2403</v>
      </c>
      <c r="H110" s="442">
        <v>6.48</v>
      </c>
      <c r="L110" s="441"/>
      <c r="M110" s="440"/>
      <c r="N110" s="439"/>
      <c r="O110" s="439"/>
      <c r="P110" s="439"/>
      <c r="Q110" s="439"/>
      <c r="R110" s="439"/>
      <c r="S110" s="439"/>
      <c r="T110" s="438"/>
      <c r="AT110" s="437" t="s">
        <v>162</v>
      </c>
      <c r="AU110" s="437" t="s">
        <v>95</v>
      </c>
      <c r="AV110" s="436" t="s">
        <v>95</v>
      </c>
      <c r="AW110" s="436" t="s">
        <v>7</v>
      </c>
      <c r="AX110" s="436" t="s">
        <v>79</v>
      </c>
      <c r="AY110" s="437" t="s">
        <v>153</v>
      </c>
    </row>
    <row r="111" spans="2:65" s="449" customFormat="1" ht="22.5" customHeight="1">
      <c r="B111" s="454"/>
      <c r="D111" s="445" t="s">
        <v>162</v>
      </c>
      <c r="E111" s="457" t="s">
        <v>5</v>
      </c>
      <c r="F111" s="456" t="s">
        <v>163</v>
      </c>
      <c r="H111" s="455">
        <v>56.16</v>
      </c>
      <c r="L111" s="454"/>
      <c r="M111" s="453"/>
      <c r="N111" s="452"/>
      <c r="O111" s="452"/>
      <c r="P111" s="452"/>
      <c r="Q111" s="452"/>
      <c r="R111" s="452"/>
      <c r="S111" s="452"/>
      <c r="T111" s="451"/>
      <c r="AT111" s="450" t="s">
        <v>162</v>
      </c>
      <c r="AU111" s="450" t="s">
        <v>95</v>
      </c>
      <c r="AV111" s="449" t="s">
        <v>159</v>
      </c>
      <c r="AW111" s="449" t="s">
        <v>7</v>
      </c>
      <c r="AX111" s="449" t="s">
        <v>84</v>
      </c>
      <c r="AY111" s="450" t="s">
        <v>153</v>
      </c>
    </row>
    <row r="112" spans="2:65" s="395" customFormat="1" ht="22.5" customHeight="1">
      <c r="B112" s="416"/>
      <c r="C112" s="415" t="s">
        <v>159</v>
      </c>
      <c r="D112" s="415" t="s">
        <v>155</v>
      </c>
      <c r="E112" s="414" t="s">
        <v>2402</v>
      </c>
      <c r="F112" s="410" t="s">
        <v>2401</v>
      </c>
      <c r="G112" s="413" t="s">
        <v>158</v>
      </c>
      <c r="H112" s="412">
        <v>16.847999999999999</v>
      </c>
      <c r="I112" s="411"/>
      <c r="J112" s="411">
        <f>ROUND(I112*H112,2)</f>
        <v>0</v>
      </c>
      <c r="K112" s="410" t="s">
        <v>1889</v>
      </c>
      <c r="L112" s="396"/>
      <c r="M112" s="409" t="s">
        <v>5</v>
      </c>
      <c r="N112" s="408" t="s">
        <v>42</v>
      </c>
      <c r="O112" s="407">
        <v>0.65400000000000003</v>
      </c>
      <c r="P112" s="407">
        <f>O112*H112</f>
        <v>11.018592</v>
      </c>
      <c r="Q112" s="407">
        <v>0</v>
      </c>
      <c r="R112" s="407">
        <f>Q112*H112</f>
        <v>0</v>
      </c>
      <c r="S112" s="407">
        <v>0</v>
      </c>
      <c r="T112" s="406">
        <f>S112*H112</f>
        <v>0</v>
      </c>
      <c r="AR112" s="399" t="s">
        <v>159</v>
      </c>
      <c r="AT112" s="399" t="s">
        <v>155</v>
      </c>
      <c r="AU112" s="399" t="s">
        <v>95</v>
      </c>
      <c r="AY112" s="399" t="s">
        <v>153</v>
      </c>
      <c r="BE112" s="405">
        <f>IF(N112="základní",J112,0)</f>
        <v>0</v>
      </c>
      <c r="BF112" s="405">
        <f>IF(N112="snížená",J112,0)</f>
        <v>0</v>
      </c>
      <c r="BG112" s="405">
        <f>IF(N112="zákl. přenesená",J112,0)</f>
        <v>0</v>
      </c>
      <c r="BH112" s="405">
        <f>IF(N112="sníž. přenesená",J112,0)</f>
        <v>0</v>
      </c>
      <c r="BI112" s="405">
        <f>IF(N112="nulová",J112,0)</f>
        <v>0</v>
      </c>
      <c r="BJ112" s="399" t="s">
        <v>84</v>
      </c>
      <c r="BK112" s="405">
        <f>ROUND(I112*H112,2)</f>
        <v>0</v>
      </c>
      <c r="BL112" s="399" t="s">
        <v>159</v>
      </c>
      <c r="BM112" s="399" t="s">
        <v>2400</v>
      </c>
    </row>
    <row r="113" spans="2:65" s="395" customFormat="1" ht="30" customHeight="1">
      <c r="B113" s="396"/>
      <c r="D113" s="404" t="s">
        <v>1886</v>
      </c>
      <c r="F113" s="403" t="s">
        <v>2399</v>
      </c>
      <c r="L113" s="396"/>
      <c r="M113" s="433"/>
      <c r="N113" s="432"/>
      <c r="O113" s="432"/>
      <c r="P113" s="432"/>
      <c r="Q113" s="432"/>
      <c r="R113" s="432"/>
      <c r="S113" s="432"/>
      <c r="T113" s="431"/>
      <c r="AT113" s="399" t="s">
        <v>1886</v>
      </c>
      <c r="AU113" s="399" t="s">
        <v>95</v>
      </c>
    </row>
    <row r="114" spans="2:65" s="458" customFormat="1" ht="22.5" customHeight="1">
      <c r="B114" s="463"/>
      <c r="D114" s="404" t="s">
        <v>162</v>
      </c>
      <c r="E114" s="459" t="s">
        <v>5</v>
      </c>
      <c r="F114" s="464" t="s">
        <v>2398</v>
      </c>
      <c r="H114" s="459" t="s">
        <v>5</v>
      </c>
      <c r="L114" s="463"/>
      <c r="M114" s="462"/>
      <c r="N114" s="461"/>
      <c r="O114" s="461"/>
      <c r="P114" s="461"/>
      <c r="Q114" s="461"/>
      <c r="R114" s="461"/>
      <c r="S114" s="461"/>
      <c r="T114" s="460"/>
      <c r="AT114" s="459" t="s">
        <v>162</v>
      </c>
      <c r="AU114" s="459" t="s">
        <v>95</v>
      </c>
      <c r="AV114" s="458" t="s">
        <v>84</v>
      </c>
      <c r="AW114" s="458" t="s">
        <v>7</v>
      </c>
      <c r="AX114" s="458" t="s">
        <v>79</v>
      </c>
      <c r="AY114" s="459" t="s">
        <v>153</v>
      </c>
    </row>
    <row r="115" spans="2:65" s="436" customFormat="1" ht="22.5" customHeight="1">
      <c r="B115" s="441"/>
      <c r="D115" s="404" t="s">
        <v>162</v>
      </c>
      <c r="E115" s="437" t="s">
        <v>5</v>
      </c>
      <c r="F115" s="443" t="s">
        <v>2397</v>
      </c>
      <c r="H115" s="442">
        <v>56.16</v>
      </c>
      <c r="L115" s="441"/>
      <c r="M115" s="440"/>
      <c r="N115" s="439"/>
      <c r="O115" s="439"/>
      <c r="P115" s="439"/>
      <c r="Q115" s="439"/>
      <c r="R115" s="439"/>
      <c r="S115" s="439"/>
      <c r="T115" s="438"/>
      <c r="AT115" s="437" t="s">
        <v>162</v>
      </c>
      <c r="AU115" s="437" t="s">
        <v>95</v>
      </c>
      <c r="AV115" s="436" t="s">
        <v>95</v>
      </c>
      <c r="AW115" s="436" t="s">
        <v>7</v>
      </c>
      <c r="AX115" s="436" t="s">
        <v>84</v>
      </c>
      <c r="AY115" s="437" t="s">
        <v>153</v>
      </c>
    </row>
    <row r="116" spans="2:65" s="436" customFormat="1" ht="22.5" customHeight="1">
      <c r="B116" s="441"/>
      <c r="D116" s="445" t="s">
        <v>162</v>
      </c>
      <c r="F116" s="447" t="s">
        <v>2396</v>
      </c>
      <c r="H116" s="446">
        <v>16.847999999999999</v>
      </c>
      <c r="L116" s="441"/>
      <c r="M116" s="440"/>
      <c r="N116" s="439"/>
      <c r="O116" s="439"/>
      <c r="P116" s="439"/>
      <c r="Q116" s="439"/>
      <c r="R116" s="439"/>
      <c r="S116" s="439"/>
      <c r="T116" s="438"/>
      <c r="AT116" s="437" t="s">
        <v>162</v>
      </c>
      <c r="AU116" s="437" t="s">
        <v>95</v>
      </c>
      <c r="AV116" s="436" t="s">
        <v>95</v>
      </c>
      <c r="AW116" s="436" t="s">
        <v>6</v>
      </c>
      <c r="AX116" s="436" t="s">
        <v>84</v>
      </c>
      <c r="AY116" s="437" t="s">
        <v>153</v>
      </c>
    </row>
    <row r="117" spans="2:65" s="395" customFormat="1" ht="22.5" customHeight="1">
      <c r="B117" s="416"/>
      <c r="C117" s="415" t="s">
        <v>232</v>
      </c>
      <c r="D117" s="415" t="s">
        <v>155</v>
      </c>
      <c r="E117" s="414" t="s">
        <v>2395</v>
      </c>
      <c r="F117" s="410" t="s">
        <v>2394</v>
      </c>
      <c r="G117" s="413" t="s">
        <v>158</v>
      </c>
      <c r="H117" s="412">
        <v>122.517</v>
      </c>
      <c r="I117" s="411"/>
      <c r="J117" s="411">
        <f>ROUND(I117*H117,2)</f>
        <v>0</v>
      </c>
      <c r="K117" s="410" t="s">
        <v>1889</v>
      </c>
      <c r="L117" s="396"/>
      <c r="M117" s="409" t="s">
        <v>5</v>
      </c>
      <c r="N117" s="408" t="s">
        <v>42</v>
      </c>
      <c r="O117" s="407">
        <v>4.3999999999999997E-2</v>
      </c>
      <c r="P117" s="407">
        <f>O117*H117</f>
        <v>5.3907479999999994</v>
      </c>
      <c r="Q117" s="407">
        <v>0</v>
      </c>
      <c r="R117" s="407">
        <f>Q117*H117</f>
        <v>0</v>
      </c>
      <c r="S117" s="407">
        <v>0</v>
      </c>
      <c r="T117" s="406">
        <f>S117*H117</f>
        <v>0</v>
      </c>
      <c r="AR117" s="399" t="s">
        <v>159</v>
      </c>
      <c r="AT117" s="399" t="s">
        <v>155</v>
      </c>
      <c r="AU117" s="399" t="s">
        <v>95</v>
      </c>
      <c r="AY117" s="399" t="s">
        <v>153</v>
      </c>
      <c r="BE117" s="405">
        <f>IF(N117="základní",J117,0)</f>
        <v>0</v>
      </c>
      <c r="BF117" s="405">
        <f>IF(N117="snížená",J117,0)</f>
        <v>0</v>
      </c>
      <c r="BG117" s="405">
        <f>IF(N117="zákl. přenesená",J117,0)</f>
        <v>0</v>
      </c>
      <c r="BH117" s="405">
        <f>IF(N117="sníž. přenesená",J117,0)</f>
        <v>0</v>
      </c>
      <c r="BI117" s="405">
        <f>IF(N117="nulová",J117,0)</f>
        <v>0</v>
      </c>
      <c r="BJ117" s="399" t="s">
        <v>84</v>
      </c>
      <c r="BK117" s="405">
        <f>ROUND(I117*H117,2)</f>
        <v>0</v>
      </c>
      <c r="BL117" s="399" t="s">
        <v>159</v>
      </c>
      <c r="BM117" s="399" t="s">
        <v>2393</v>
      </c>
    </row>
    <row r="118" spans="2:65" s="395" customFormat="1" ht="30" customHeight="1">
      <c r="B118" s="396"/>
      <c r="D118" s="404" t="s">
        <v>1886</v>
      </c>
      <c r="F118" s="403" t="s">
        <v>2392</v>
      </c>
      <c r="L118" s="396"/>
      <c r="M118" s="433"/>
      <c r="N118" s="432"/>
      <c r="O118" s="432"/>
      <c r="P118" s="432"/>
      <c r="Q118" s="432"/>
      <c r="R118" s="432"/>
      <c r="S118" s="432"/>
      <c r="T118" s="431"/>
      <c r="AT118" s="399" t="s">
        <v>1886</v>
      </c>
      <c r="AU118" s="399" t="s">
        <v>95</v>
      </c>
    </row>
    <row r="119" spans="2:65" s="458" customFormat="1" ht="22.5" customHeight="1">
      <c r="B119" s="463"/>
      <c r="D119" s="404" t="s">
        <v>162</v>
      </c>
      <c r="E119" s="459" t="s">
        <v>5</v>
      </c>
      <c r="F119" s="464" t="s">
        <v>2391</v>
      </c>
      <c r="H119" s="459" t="s">
        <v>5</v>
      </c>
      <c r="L119" s="463"/>
      <c r="M119" s="462"/>
      <c r="N119" s="461"/>
      <c r="O119" s="461"/>
      <c r="P119" s="461"/>
      <c r="Q119" s="461"/>
      <c r="R119" s="461"/>
      <c r="S119" s="461"/>
      <c r="T119" s="460"/>
      <c r="AT119" s="459" t="s">
        <v>162</v>
      </c>
      <c r="AU119" s="459" t="s">
        <v>95</v>
      </c>
      <c r="AV119" s="458" t="s">
        <v>84</v>
      </c>
      <c r="AW119" s="458" t="s">
        <v>7</v>
      </c>
      <c r="AX119" s="458" t="s">
        <v>79</v>
      </c>
      <c r="AY119" s="459" t="s">
        <v>153</v>
      </c>
    </row>
    <row r="120" spans="2:65" s="436" customFormat="1" ht="22.5" customHeight="1">
      <c r="B120" s="441"/>
      <c r="D120" s="404" t="s">
        <v>162</v>
      </c>
      <c r="E120" s="437" t="s">
        <v>5</v>
      </c>
      <c r="F120" s="443" t="s">
        <v>2390</v>
      </c>
      <c r="H120" s="442">
        <v>82.034999999999997</v>
      </c>
      <c r="L120" s="441"/>
      <c r="M120" s="440"/>
      <c r="N120" s="439"/>
      <c r="O120" s="439"/>
      <c r="P120" s="439"/>
      <c r="Q120" s="439"/>
      <c r="R120" s="439"/>
      <c r="S120" s="439"/>
      <c r="T120" s="438"/>
      <c r="AT120" s="437" t="s">
        <v>162</v>
      </c>
      <c r="AU120" s="437" t="s">
        <v>95</v>
      </c>
      <c r="AV120" s="436" t="s">
        <v>95</v>
      </c>
      <c r="AW120" s="436" t="s">
        <v>7</v>
      </c>
      <c r="AX120" s="436" t="s">
        <v>79</v>
      </c>
      <c r="AY120" s="437" t="s">
        <v>153</v>
      </c>
    </row>
    <row r="121" spans="2:65" s="458" customFormat="1" ht="22.5" customHeight="1">
      <c r="B121" s="463"/>
      <c r="D121" s="404" t="s">
        <v>162</v>
      </c>
      <c r="E121" s="459" t="s">
        <v>5</v>
      </c>
      <c r="F121" s="464" t="s">
        <v>2380</v>
      </c>
      <c r="H121" s="459" t="s">
        <v>5</v>
      </c>
      <c r="L121" s="463"/>
      <c r="M121" s="462"/>
      <c r="N121" s="461"/>
      <c r="O121" s="461"/>
      <c r="P121" s="461"/>
      <c r="Q121" s="461"/>
      <c r="R121" s="461"/>
      <c r="S121" s="461"/>
      <c r="T121" s="460"/>
      <c r="AT121" s="459" t="s">
        <v>162</v>
      </c>
      <c r="AU121" s="459" t="s">
        <v>95</v>
      </c>
      <c r="AV121" s="458" t="s">
        <v>84</v>
      </c>
      <c r="AW121" s="458" t="s">
        <v>7</v>
      </c>
      <c r="AX121" s="458" t="s">
        <v>79</v>
      </c>
      <c r="AY121" s="459" t="s">
        <v>153</v>
      </c>
    </row>
    <row r="122" spans="2:65" s="436" customFormat="1" ht="22.5" customHeight="1">
      <c r="B122" s="441"/>
      <c r="D122" s="404" t="s">
        <v>162</v>
      </c>
      <c r="E122" s="437" t="s">
        <v>5</v>
      </c>
      <c r="F122" s="443" t="s">
        <v>2379</v>
      </c>
      <c r="H122" s="442">
        <v>40.481999999999999</v>
      </c>
      <c r="L122" s="441"/>
      <c r="M122" s="440"/>
      <c r="N122" s="439"/>
      <c r="O122" s="439"/>
      <c r="P122" s="439"/>
      <c r="Q122" s="439"/>
      <c r="R122" s="439"/>
      <c r="S122" s="439"/>
      <c r="T122" s="438"/>
      <c r="AT122" s="437" t="s">
        <v>162</v>
      </c>
      <c r="AU122" s="437" t="s">
        <v>95</v>
      </c>
      <c r="AV122" s="436" t="s">
        <v>95</v>
      </c>
      <c r="AW122" s="436" t="s">
        <v>7</v>
      </c>
      <c r="AX122" s="436" t="s">
        <v>79</v>
      </c>
      <c r="AY122" s="437" t="s">
        <v>153</v>
      </c>
    </row>
    <row r="123" spans="2:65" s="449" customFormat="1" ht="22.5" customHeight="1">
      <c r="B123" s="454"/>
      <c r="D123" s="445" t="s">
        <v>162</v>
      </c>
      <c r="E123" s="457" t="s">
        <v>5</v>
      </c>
      <c r="F123" s="456" t="s">
        <v>163</v>
      </c>
      <c r="H123" s="455">
        <v>122.517</v>
      </c>
      <c r="L123" s="454"/>
      <c r="M123" s="453"/>
      <c r="N123" s="452"/>
      <c r="O123" s="452"/>
      <c r="P123" s="452"/>
      <c r="Q123" s="452"/>
      <c r="R123" s="452"/>
      <c r="S123" s="452"/>
      <c r="T123" s="451"/>
      <c r="AT123" s="450" t="s">
        <v>162</v>
      </c>
      <c r="AU123" s="450" t="s">
        <v>95</v>
      </c>
      <c r="AV123" s="449" t="s">
        <v>159</v>
      </c>
      <c r="AW123" s="449" t="s">
        <v>7</v>
      </c>
      <c r="AX123" s="449" t="s">
        <v>84</v>
      </c>
      <c r="AY123" s="450" t="s">
        <v>153</v>
      </c>
    </row>
    <row r="124" spans="2:65" s="395" customFormat="1" ht="22.5" customHeight="1">
      <c r="B124" s="416"/>
      <c r="C124" s="415" t="s">
        <v>238</v>
      </c>
      <c r="D124" s="415" t="s">
        <v>155</v>
      </c>
      <c r="E124" s="414" t="s">
        <v>187</v>
      </c>
      <c r="F124" s="410" t="s">
        <v>188</v>
      </c>
      <c r="G124" s="413" t="s">
        <v>158</v>
      </c>
      <c r="H124" s="412">
        <v>41.552999999999997</v>
      </c>
      <c r="I124" s="411"/>
      <c r="J124" s="411">
        <f>ROUND(I124*H124,2)</f>
        <v>0</v>
      </c>
      <c r="K124" s="410" t="s">
        <v>1889</v>
      </c>
      <c r="L124" s="396"/>
      <c r="M124" s="409" t="s">
        <v>5</v>
      </c>
      <c r="N124" s="408" t="s">
        <v>42</v>
      </c>
      <c r="O124" s="407">
        <v>8.3000000000000004E-2</v>
      </c>
      <c r="P124" s="407">
        <f>O124*H124</f>
        <v>3.4488989999999999</v>
      </c>
      <c r="Q124" s="407">
        <v>0</v>
      </c>
      <c r="R124" s="407">
        <f>Q124*H124</f>
        <v>0</v>
      </c>
      <c r="S124" s="407">
        <v>0</v>
      </c>
      <c r="T124" s="406">
        <f>S124*H124</f>
        <v>0</v>
      </c>
      <c r="AR124" s="399" t="s">
        <v>159</v>
      </c>
      <c r="AT124" s="399" t="s">
        <v>155</v>
      </c>
      <c r="AU124" s="399" t="s">
        <v>95</v>
      </c>
      <c r="AY124" s="399" t="s">
        <v>153</v>
      </c>
      <c r="BE124" s="405">
        <f>IF(N124="základní",J124,0)</f>
        <v>0</v>
      </c>
      <c r="BF124" s="405">
        <f>IF(N124="snížená",J124,0)</f>
        <v>0</v>
      </c>
      <c r="BG124" s="405">
        <f>IF(N124="zákl. přenesená",J124,0)</f>
        <v>0</v>
      </c>
      <c r="BH124" s="405">
        <f>IF(N124="sníž. přenesená",J124,0)</f>
        <v>0</v>
      </c>
      <c r="BI124" s="405">
        <f>IF(N124="nulová",J124,0)</f>
        <v>0</v>
      </c>
      <c r="BJ124" s="399" t="s">
        <v>84</v>
      </c>
      <c r="BK124" s="405">
        <f>ROUND(I124*H124,2)</f>
        <v>0</v>
      </c>
      <c r="BL124" s="399" t="s">
        <v>159</v>
      </c>
      <c r="BM124" s="399" t="s">
        <v>2389</v>
      </c>
    </row>
    <row r="125" spans="2:65" s="395" customFormat="1" ht="42" customHeight="1">
      <c r="B125" s="396"/>
      <c r="D125" s="404" t="s">
        <v>1886</v>
      </c>
      <c r="F125" s="403" t="s">
        <v>2388</v>
      </c>
      <c r="L125" s="396"/>
      <c r="M125" s="433"/>
      <c r="N125" s="432"/>
      <c r="O125" s="432"/>
      <c r="P125" s="432"/>
      <c r="Q125" s="432"/>
      <c r="R125" s="432"/>
      <c r="S125" s="432"/>
      <c r="T125" s="431"/>
      <c r="AT125" s="399" t="s">
        <v>1886</v>
      </c>
      <c r="AU125" s="399" t="s">
        <v>95</v>
      </c>
    </row>
    <row r="126" spans="2:65" s="458" customFormat="1" ht="22.5" customHeight="1">
      <c r="B126" s="463"/>
      <c r="D126" s="404" t="s">
        <v>162</v>
      </c>
      <c r="E126" s="459" t="s">
        <v>5</v>
      </c>
      <c r="F126" s="464" t="s">
        <v>2387</v>
      </c>
      <c r="H126" s="459" t="s">
        <v>5</v>
      </c>
      <c r="L126" s="463"/>
      <c r="M126" s="462"/>
      <c r="N126" s="461"/>
      <c r="O126" s="461"/>
      <c r="P126" s="461"/>
      <c r="Q126" s="461"/>
      <c r="R126" s="461"/>
      <c r="S126" s="461"/>
      <c r="T126" s="460"/>
      <c r="AT126" s="459" t="s">
        <v>162</v>
      </c>
      <c r="AU126" s="459" t="s">
        <v>95</v>
      </c>
      <c r="AV126" s="458" t="s">
        <v>84</v>
      </c>
      <c r="AW126" s="458" t="s">
        <v>7</v>
      </c>
      <c r="AX126" s="458" t="s">
        <v>79</v>
      </c>
      <c r="AY126" s="459" t="s">
        <v>153</v>
      </c>
    </row>
    <row r="127" spans="2:65" s="436" customFormat="1" ht="22.5" customHeight="1">
      <c r="B127" s="441"/>
      <c r="D127" s="445" t="s">
        <v>162</v>
      </c>
      <c r="E127" s="448" t="s">
        <v>5</v>
      </c>
      <c r="F127" s="447" t="s">
        <v>2386</v>
      </c>
      <c r="H127" s="446">
        <v>41.552999999999997</v>
      </c>
      <c r="L127" s="441"/>
      <c r="M127" s="440"/>
      <c r="N127" s="439"/>
      <c r="O127" s="439"/>
      <c r="P127" s="439"/>
      <c r="Q127" s="439"/>
      <c r="R127" s="439"/>
      <c r="S127" s="439"/>
      <c r="T127" s="438"/>
      <c r="AT127" s="437" t="s">
        <v>162</v>
      </c>
      <c r="AU127" s="437" t="s">
        <v>95</v>
      </c>
      <c r="AV127" s="436" t="s">
        <v>95</v>
      </c>
      <c r="AW127" s="436" t="s">
        <v>7</v>
      </c>
      <c r="AX127" s="436" t="s">
        <v>84</v>
      </c>
      <c r="AY127" s="437" t="s">
        <v>153</v>
      </c>
    </row>
    <row r="128" spans="2:65" s="395" customFormat="1" ht="22.5" customHeight="1">
      <c r="B128" s="416"/>
      <c r="C128" s="415" t="s">
        <v>171</v>
      </c>
      <c r="D128" s="415" t="s">
        <v>155</v>
      </c>
      <c r="E128" s="414" t="s">
        <v>2385</v>
      </c>
      <c r="F128" s="410" t="s">
        <v>2384</v>
      </c>
      <c r="G128" s="413" t="s">
        <v>158</v>
      </c>
      <c r="H128" s="412">
        <v>82.034999999999997</v>
      </c>
      <c r="I128" s="411"/>
      <c r="J128" s="411">
        <f>ROUND(I128*H128,2)</f>
        <v>0</v>
      </c>
      <c r="K128" s="410" t="s">
        <v>1889</v>
      </c>
      <c r="L128" s="396"/>
      <c r="M128" s="409" t="s">
        <v>5</v>
      </c>
      <c r="N128" s="408" t="s">
        <v>42</v>
      </c>
      <c r="O128" s="407">
        <v>9.7000000000000003E-2</v>
      </c>
      <c r="P128" s="407">
        <f>O128*H128</f>
        <v>7.957395</v>
      </c>
      <c r="Q128" s="407">
        <v>0</v>
      </c>
      <c r="R128" s="407">
        <f>Q128*H128</f>
        <v>0</v>
      </c>
      <c r="S128" s="407">
        <v>0</v>
      </c>
      <c r="T128" s="406">
        <f>S128*H128</f>
        <v>0</v>
      </c>
      <c r="AR128" s="399" t="s">
        <v>159</v>
      </c>
      <c r="AT128" s="399" t="s">
        <v>155</v>
      </c>
      <c r="AU128" s="399" t="s">
        <v>95</v>
      </c>
      <c r="AY128" s="399" t="s">
        <v>153</v>
      </c>
      <c r="BE128" s="405">
        <f>IF(N128="základní",J128,0)</f>
        <v>0</v>
      </c>
      <c r="BF128" s="405">
        <f>IF(N128="snížená",J128,0)</f>
        <v>0</v>
      </c>
      <c r="BG128" s="405">
        <f>IF(N128="zákl. přenesená",J128,0)</f>
        <v>0</v>
      </c>
      <c r="BH128" s="405">
        <f>IF(N128="sníž. přenesená",J128,0)</f>
        <v>0</v>
      </c>
      <c r="BI128" s="405">
        <f>IF(N128="nulová",J128,0)</f>
        <v>0</v>
      </c>
      <c r="BJ128" s="399" t="s">
        <v>84</v>
      </c>
      <c r="BK128" s="405">
        <f>ROUND(I128*H128,2)</f>
        <v>0</v>
      </c>
      <c r="BL128" s="399" t="s">
        <v>159</v>
      </c>
      <c r="BM128" s="399" t="s">
        <v>2383</v>
      </c>
    </row>
    <row r="129" spans="2:65" s="395" customFormat="1" ht="30" customHeight="1">
      <c r="B129" s="396"/>
      <c r="D129" s="404" t="s">
        <v>1886</v>
      </c>
      <c r="F129" s="403" t="s">
        <v>2382</v>
      </c>
      <c r="L129" s="396"/>
      <c r="M129" s="433"/>
      <c r="N129" s="432"/>
      <c r="O129" s="432"/>
      <c r="P129" s="432"/>
      <c r="Q129" s="432"/>
      <c r="R129" s="432"/>
      <c r="S129" s="432"/>
      <c r="T129" s="431"/>
      <c r="AT129" s="399" t="s">
        <v>1886</v>
      </c>
      <c r="AU129" s="399" t="s">
        <v>95</v>
      </c>
    </row>
    <row r="130" spans="2:65" s="458" customFormat="1" ht="22.5" customHeight="1">
      <c r="B130" s="463"/>
      <c r="D130" s="404" t="s">
        <v>162</v>
      </c>
      <c r="E130" s="459" t="s">
        <v>5</v>
      </c>
      <c r="F130" s="464" t="s">
        <v>2381</v>
      </c>
      <c r="H130" s="459" t="s">
        <v>5</v>
      </c>
      <c r="L130" s="463"/>
      <c r="M130" s="462"/>
      <c r="N130" s="461"/>
      <c r="O130" s="461"/>
      <c r="P130" s="461"/>
      <c r="Q130" s="461"/>
      <c r="R130" s="461"/>
      <c r="S130" s="461"/>
      <c r="T130" s="460"/>
      <c r="AT130" s="459" t="s">
        <v>162</v>
      </c>
      <c r="AU130" s="459" t="s">
        <v>95</v>
      </c>
      <c r="AV130" s="458" t="s">
        <v>84</v>
      </c>
      <c r="AW130" s="458" t="s">
        <v>7</v>
      </c>
      <c r="AX130" s="458" t="s">
        <v>79</v>
      </c>
      <c r="AY130" s="459" t="s">
        <v>153</v>
      </c>
    </row>
    <row r="131" spans="2:65" s="436" customFormat="1" ht="22.5" customHeight="1">
      <c r="B131" s="441"/>
      <c r="D131" s="404" t="s">
        <v>162</v>
      </c>
      <c r="E131" s="437" t="s">
        <v>5</v>
      </c>
      <c r="F131" s="443" t="s">
        <v>2377</v>
      </c>
      <c r="H131" s="442">
        <v>41.552999999999997</v>
      </c>
      <c r="L131" s="441"/>
      <c r="M131" s="440"/>
      <c r="N131" s="439"/>
      <c r="O131" s="439"/>
      <c r="P131" s="439"/>
      <c r="Q131" s="439"/>
      <c r="R131" s="439"/>
      <c r="S131" s="439"/>
      <c r="T131" s="438"/>
      <c r="AT131" s="437" t="s">
        <v>162</v>
      </c>
      <c r="AU131" s="437" t="s">
        <v>95</v>
      </c>
      <c r="AV131" s="436" t="s">
        <v>95</v>
      </c>
      <c r="AW131" s="436" t="s">
        <v>7</v>
      </c>
      <c r="AX131" s="436" t="s">
        <v>79</v>
      </c>
      <c r="AY131" s="437" t="s">
        <v>153</v>
      </c>
    </row>
    <row r="132" spans="2:65" s="458" customFormat="1" ht="22.5" customHeight="1">
      <c r="B132" s="463"/>
      <c r="D132" s="404" t="s">
        <v>162</v>
      </c>
      <c r="E132" s="459" t="s">
        <v>5</v>
      </c>
      <c r="F132" s="464" t="s">
        <v>2380</v>
      </c>
      <c r="H132" s="459" t="s">
        <v>5</v>
      </c>
      <c r="L132" s="463"/>
      <c r="M132" s="462"/>
      <c r="N132" s="461"/>
      <c r="O132" s="461"/>
      <c r="P132" s="461"/>
      <c r="Q132" s="461"/>
      <c r="R132" s="461"/>
      <c r="S132" s="461"/>
      <c r="T132" s="460"/>
      <c r="AT132" s="459" t="s">
        <v>162</v>
      </c>
      <c r="AU132" s="459" t="s">
        <v>95</v>
      </c>
      <c r="AV132" s="458" t="s">
        <v>84</v>
      </c>
      <c r="AW132" s="458" t="s">
        <v>7</v>
      </c>
      <c r="AX132" s="458" t="s">
        <v>79</v>
      </c>
      <c r="AY132" s="459" t="s">
        <v>153</v>
      </c>
    </row>
    <row r="133" spans="2:65" s="436" customFormat="1" ht="22.5" customHeight="1">
      <c r="B133" s="441"/>
      <c r="D133" s="404" t="s">
        <v>162</v>
      </c>
      <c r="E133" s="437" t="s">
        <v>5</v>
      </c>
      <c r="F133" s="443" t="s">
        <v>2379</v>
      </c>
      <c r="H133" s="442">
        <v>40.481999999999999</v>
      </c>
      <c r="L133" s="441"/>
      <c r="M133" s="440"/>
      <c r="N133" s="439"/>
      <c r="O133" s="439"/>
      <c r="P133" s="439"/>
      <c r="Q133" s="439"/>
      <c r="R133" s="439"/>
      <c r="S133" s="439"/>
      <c r="T133" s="438"/>
      <c r="AT133" s="437" t="s">
        <v>162</v>
      </c>
      <c r="AU133" s="437" t="s">
        <v>95</v>
      </c>
      <c r="AV133" s="436" t="s">
        <v>95</v>
      </c>
      <c r="AW133" s="436" t="s">
        <v>7</v>
      </c>
      <c r="AX133" s="436" t="s">
        <v>79</v>
      </c>
      <c r="AY133" s="437" t="s">
        <v>153</v>
      </c>
    </row>
    <row r="134" spans="2:65" s="449" customFormat="1" ht="22.5" customHeight="1">
      <c r="B134" s="454"/>
      <c r="D134" s="445" t="s">
        <v>162</v>
      </c>
      <c r="E134" s="457" t="s">
        <v>5</v>
      </c>
      <c r="F134" s="456" t="s">
        <v>163</v>
      </c>
      <c r="H134" s="455">
        <v>82.034999999999997</v>
      </c>
      <c r="L134" s="454"/>
      <c r="M134" s="453"/>
      <c r="N134" s="452"/>
      <c r="O134" s="452"/>
      <c r="P134" s="452"/>
      <c r="Q134" s="452"/>
      <c r="R134" s="452"/>
      <c r="S134" s="452"/>
      <c r="T134" s="451"/>
      <c r="AT134" s="450" t="s">
        <v>162</v>
      </c>
      <c r="AU134" s="450" t="s">
        <v>95</v>
      </c>
      <c r="AV134" s="449" t="s">
        <v>159</v>
      </c>
      <c r="AW134" s="449" t="s">
        <v>7</v>
      </c>
      <c r="AX134" s="449" t="s">
        <v>84</v>
      </c>
      <c r="AY134" s="450" t="s">
        <v>153</v>
      </c>
    </row>
    <row r="135" spans="2:65" s="395" customFormat="1" ht="22.5" customHeight="1">
      <c r="B135" s="416"/>
      <c r="C135" s="415" t="s">
        <v>154</v>
      </c>
      <c r="D135" s="415" t="s">
        <v>155</v>
      </c>
      <c r="E135" s="414" t="s">
        <v>192</v>
      </c>
      <c r="F135" s="410" t="s">
        <v>193</v>
      </c>
      <c r="G135" s="413" t="s">
        <v>158</v>
      </c>
      <c r="H135" s="412">
        <v>41.552999999999997</v>
      </c>
      <c r="I135" s="411"/>
      <c r="J135" s="411">
        <f>ROUND(I135*H135,2)</f>
        <v>0</v>
      </c>
      <c r="K135" s="410" t="s">
        <v>1889</v>
      </c>
      <c r="L135" s="396"/>
      <c r="M135" s="409" t="s">
        <v>5</v>
      </c>
      <c r="N135" s="408" t="s">
        <v>42</v>
      </c>
      <c r="O135" s="407">
        <v>8.9999999999999993E-3</v>
      </c>
      <c r="P135" s="407">
        <f>O135*H135</f>
        <v>0.37397699999999995</v>
      </c>
      <c r="Q135" s="407">
        <v>0</v>
      </c>
      <c r="R135" s="407">
        <f>Q135*H135</f>
        <v>0</v>
      </c>
      <c r="S135" s="407">
        <v>0</v>
      </c>
      <c r="T135" s="406">
        <f>S135*H135</f>
        <v>0</v>
      </c>
      <c r="AR135" s="399" t="s">
        <v>159</v>
      </c>
      <c r="AT135" s="399" t="s">
        <v>155</v>
      </c>
      <c r="AU135" s="399" t="s">
        <v>95</v>
      </c>
      <c r="AY135" s="399" t="s">
        <v>153</v>
      </c>
      <c r="BE135" s="405">
        <f>IF(N135="základní",J135,0)</f>
        <v>0</v>
      </c>
      <c r="BF135" s="405">
        <f>IF(N135="snížená",J135,0)</f>
        <v>0</v>
      </c>
      <c r="BG135" s="405">
        <f>IF(N135="zákl. přenesená",J135,0)</f>
        <v>0</v>
      </c>
      <c r="BH135" s="405">
        <f>IF(N135="sníž. přenesená",J135,0)</f>
        <v>0</v>
      </c>
      <c r="BI135" s="405">
        <f>IF(N135="nulová",J135,0)</f>
        <v>0</v>
      </c>
      <c r="BJ135" s="399" t="s">
        <v>84</v>
      </c>
      <c r="BK135" s="405">
        <f>ROUND(I135*H135,2)</f>
        <v>0</v>
      </c>
      <c r="BL135" s="399" t="s">
        <v>159</v>
      </c>
      <c r="BM135" s="399" t="s">
        <v>2378</v>
      </c>
    </row>
    <row r="136" spans="2:65" s="395" customFormat="1" ht="22.5" customHeight="1">
      <c r="B136" s="396"/>
      <c r="D136" s="404" t="s">
        <v>1886</v>
      </c>
      <c r="F136" s="403" t="s">
        <v>193</v>
      </c>
      <c r="L136" s="396"/>
      <c r="M136" s="433"/>
      <c r="N136" s="432"/>
      <c r="O136" s="432"/>
      <c r="P136" s="432"/>
      <c r="Q136" s="432"/>
      <c r="R136" s="432"/>
      <c r="S136" s="432"/>
      <c r="T136" s="431"/>
      <c r="AT136" s="399" t="s">
        <v>1886</v>
      </c>
      <c r="AU136" s="399" t="s">
        <v>95</v>
      </c>
    </row>
    <row r="137" spans="2:65" s="436" customFormat="1" ht="22.5" customHeight="1">
      <c r="B137" s="441"/>
      <c r="D137" s="445" t="s">
        <v>162</v>
      </c>
      <c r="E137" s="448" t="s">
        <v>5</v>
      </c>
      <c r="F137" s="447" t="s">
        <v>2377</v>
      </c>
      <c r="H137" s="446">
        <v>41.552999999999997</v>
      </c>
      <c r="L137" s="441"/>
      <c r="M137" s="440"/>
      <c r="N137" s="439"/>
      <c r="O137" s="439"/>
      <c r="P137" s="439"/>
      <c r="Q137" s="439"/>
      <c r="R137" s="439"/>
      <c r="S137" s="439"/>
      <c r="T137" s="438"/>
      <c r="AT137" s="437" t="s">
        <v>162</v>
      </c>
      <c r="AU137" s="437" t="s">
        <v>95</v>
      </c>
      <c r="AV137" s="436" t="s">
        <v>95</v>
      </c>
      <c r="AW137" s="436" t="s">
        <v>7</v>
      </c>
      <c r="AX137" s="436" t="s">
        <v>84</v>
      </c>
      <c r="AY137" s="437" t="s">
        <v>153</v>
      </c>
    </row>
    <row r="138" spans="2:65" s="395" customFormat="1" ht="22.5" customHeight="1">
      <c r="B138" s="416"/>
      <c r="C138" s="415" t="s">
        <v>180</v>
      </c>
      <c r="D138" s="415" t="s">
        <v>155</v>
      </c>
      <c r="E138" s="414" t="s">
        <v>196</v>
      </c>
      <c r="F138" s="410" t="s">
        <v>197</v>
      </c>
      <c r="G138" s="413" t="s">
        <v>198</v>
      </c>
      <c r="H138" s="412">
        <v>85.35</v>
      </c>
      <c r="I138" s="411"/>
      <c r="J138" s="411">
        <f>ROUND(I138*H138,2)</f>
        <v>0</v>
      </c>
      <c r="K138" s="410" t="s">
        <v>1889</v>
      </c>
      <c r="L138" s="396"/>
      <c r="M138" s="409" t="s">
        <v>5</v>
      </c>
      <c r="N138" s="408" t="s">
        <v>42</v>
      </c>
      <c r="O138" s="407">
        <v>0</v>
      </c>
      <c r="P138" s="407">
        <f>O138*H138</f>
        <v>0</v>
      </c>
      <c r="Q138" s="407">
        <v>0</v>
      </c>
      <c r="R138" s="407">
        <f>Q138*H138</f>
        <v>0</v>
      </c>
      <c r="S138" s="407">
        <v>0</v>
      </c>
      <c r="T138" s="406">
        <f>S138*H138</f>
        <v>0</v>
      </c>
      <c r="AR138" s="399" t="s">
        <v>159</v>
      </c>
      <c r="AT138" s="399" t="s">
        <v>155</v>
      </c>
      <c r="AU138" s="399" t="s">
        <v>95</v>
      </c>
      <c r="AY138" s="399" t="s">
        <v>153</v>
      </c>
      <c r="BE138" s="405">
        <f>IF(N138="základní",J138,0)</f>
        <v>0</v>
      </c>
      <c r="BF138" s="405">
        <f>IF(N138="snížená",J138,0)</f>
        <v>0</v>
      </c>
      <c r="BG138" s="405">
        <f>IF(N138="zákl. přenesená",J138,0)</f>
        <v>0</v>
      </c>
      <c r="BH138" s="405">
        <f>IF(N138="sníž. přenesená",J138,0)</f>
        <v>0</v>
      </c>
      <c r="BI138" s="405">
        <f>IF(N138="nulová",J138,0)</f>
        <v>0</v>
      </c>
      <c r="BJ138" s="399" t="s">
        <v>84</v>
      </c>
      <c r="BK138" s="405">
        <f>ROUND(I138*H138,2)</f>
        <v>0</v>
      </c>
      <c r="BL138" s="399" t="s">
        <v>159</v>
      </c>
      <c r="BM138" s="399" t="s">
        <v>2376</v>
      </c>
    </row>
    <row r="139" spans="2:65" s="395" customFormat="1" ht="22.5" customHeight="1">
      <c r="B139" s="396"/>
      <c r="D139" s="404" t="s">
        <v>1886</v>
      </c>
      <c r="F139" s="403" t="s">
        <v>2375</v>
      </c>
      <c r="L139" s="396"/>
      <c r="M139" s="433"/>
      <c r="N139" s="432"/>
      <c r="O139" s="432"/>
      <c r="P139" s="432"/>
      <c r="Q139" s="432"/>
      <c r="R139" s="432"/>
      <c r="S139" s="432"/>
      <c r="T139" s="431"/>
      <c r="AT139" s="399" t="s">
        <v>1886</v>
      </c>
      <c r="AU139" s="399" t="s">
        <v>95</v>
      </c>
    </row>
    <row r="140" spans="2:65" s="436" customFormat="1" ht="22.5" customHeight="1">
      <c r="B140" s="441"/>
      <c r="D140" s="445" t="s">
        <v>162</v>
      </c>
      <c r="F140" s="447" t="s">
        <v>2374</v>
      </c>
      <c r="H140" s="446">
        <v>85.35</v>
      </c>
      <c r="L140" s="441"/>
      <c r="M140" s="440"/>
      <c r="N140" s="439"/>
      <c r="O140" s="439"/>
      <c r="P140" s="439"/>
      <c r="Q140" s="439"/>
      <c r="R140" s="439"/>
      <c r="S140" s="439"/>
      <c r="T140" s="438"/>
      <c r="AT140" s="437" t="s">
        <v>162</v>
      </c>
      <c r="AU140" s="437" t="s">
        <v>95</v>
      </c>
      <c r="AV140" s="436" t="s">
        <v>95</v>
      </c>
      <c r="AW140" s="436" t="s">
        <v>6</v>
      </c>
      <c r="AX140" s="436" t="s">
        <v>84</v>
      </c>
      <c r="AY140" s="437" t="s">
        <v>153</v>
      </c>
    </row>
    <row r="141" spans="2:65" s="395" customFormat="1" ht="22.5" customHeight="1">
      <c r="B141" s="416"/>
      <c r="C141" s="415" t="s">
        <v>207</v>
      </c>
      <c r="D141" s="415" t="s">
        <v>155</v>
      </c>
      <c r="E141" s="414" t="s">
        <v>2373</v>
      </c>
      <c r="F141" s="410" t="s">
        <v>2372</v>
      </c>
      <c r="G141" s="413" t="s">
        <v>158</v>
      </c>
      <c r="H141" s="412">
        <v>40.481999999999999</v>
      </c>
      <c r="I141" s="411"/>
      <c r="J141" s="411">
        <f>ROUND(I141*H141,2)</f>
        <v>0</v>
      </c>
      <c r="K141" s="410" t="s">
        <v>1889</v>
      </c>
      <c r="L141" s="396"/>
      <c r="M141" s="409" t="s">
        <v>5</v>
      </c>
      <c r="N141" s="408" t="s">
        <v>42</v>
      </c>
      <c r="O141" s="407">
        <v>0.29899999999999999</v>
      </c>
      <c r="P141" s="407">
        <f>O141*H141</f>
        <v>12.104118</v>
      </c>
      <c r="Q141" s="407">
        <v>0</v>
      </c>
      <c r="R141" s="407">
        <f>Q141*H141</f>
        <v>0</v>
      </c>
      <c r="S141" s="407">
        <v>0</v>
      </c>
      <c r="T141" s="406">
        <f>S141*H141</f>
        <v>0</v>
      </c>
      <c r="AR141" s="399" t="s">
        <v>159</v>
      </c>
      <c r="AT141" s="399" t="s">
        <v>155</v>
      </c>
      <c r="AU141" s="399" t="s">
        <v>95</v>
      </c>
      <c r="AY141" s="399" t="s">
        <v>153</v>
      </c>
      <c r="BE141" s="405">
        <f>IF(N141="základní",J141,0)</f>
        <v>0</v>
      </c>
      <c r="BF141" s="405">
        <f>IF(N141="snížená",J141,0)</f>
        <v>0</v>
      </c>
      <c r="BG141" s="405">
        <f>IF(N141="zákl. přenesená",J141,0)</f>
        <v>0</v>
      </c>
      <c r="BH141" s="405">
        <f>IF(N141="sníž. přenesená",J141,0)</f>
        <v>0</v>
      </c>
      <c r="BI141" s="405">
        <f>IF(N141="nulová",J141,0)</f>
        <v>0</v>
      </c>
      <c r="BJ141" s="399" t="s">
        <v>84</v>
      </c>
      <c r="BK141" s="405">
        <f>ROUND(I141*H141,2)</f>
        <v>0</v>
      </c>
      <c r="BL141" s="399" t="s">
        <v>159</v>
      </c>
      <c r="BM141" s="399" t="s">
        <v>2371</v>
      </c>
    </row>
    <row r="142" spans="2:65" s="395" customFormat="1" ht="30" customHeight="1">
      <c r="B142" s="396"/>
      <c r="D142" s="404" t="s">
        <v>1886</v>
      </c>
      <c r="F142" s="403" t="s">
        <v>2370</v>
      </c>
      <c r="L142" s="396"/>
      <c r="M142" s="433"/>
      <c r="N142" s="432"/>
      <c r="O142" s="432"/>
      <c r="P142" s="432"/>
      <c r="Q142" s="432"/>
      <c r="R142" s="432"/>
      <c r="S142" s="432"/>
      <c r="T142" s="431"/>
      <c r="AT142" s="399" t="s">
        <v>1886</v>
      </c>
      <c r="AU142" s="399" t="s">
        <v>95</v>
      </c>
    </row>
    <row r="143" spans="2:65" s="436" customFormat="1" ht="22.5" customHeight="1">
      <c r="B143" s="441"/>
      <c r="D143" s="404" t="s">
        <v>162</v>
      </c>
      <c r="E143" s="437" t="s">
        <v>5</v>
      </c>
      <c r="F143" s="443" t="s">
        <v>2369</v>
      </c>
      <c r="H143" s="442">
        <v>23.37</v>
      </c>
      <c r="L143" s="441"/>
      <c r="M143" s="440"/>
      <c r="N143" s="439"/>
      <c r="O143" s="439"/>
      <c r="P143" s="439"/>
      <c r="Q143" s="439"/>
      <c r="R143" s="439"/>
      <c r="S143" s="439"/>
      <c r="T143" s="438"/>
      <c r="AT143" s="437" t="s">
        <v>162</v>
      </c>
      <c r="AU143" s="437" t="s">
        <v>95</v>
      </c>
      <c r="AV143" s="436" t="s">
        <v>95</v>
      </c>
      <c r="AW143" s="436" t="s">
        <v>7</v>
      </c>
      <c r="AX143" s="436" t="s">
        <v>79</v>
      </c>
      <c r="AY143" s="437" t="s">
        <v>153</v>
      </c>
    </row>
    <row r="144" spans="2:65" s="436" customFormat="1" ht="22.5" customHeight="1">
      <c r="B144" s="441"/>
      <c r="D144" s="404" t="s">
        <v>162</v>
      </c>
      <c r="E144" s="437" t="s">
        <v>5</v>
      </c>
      <c r="F144" s="443" t="s">
        <v>2368</v>
      </c>
      <c r="H144" s="442">
        <v>17.111999999999998</v>
      </c>
      <c r="L144" s="441"/>
      <c r="M144" s="440"/>
      <c r="N144" s="439"/>
      <c r="O144" s="439"/>
      <c r="P144" s="439"/>
      <c r="Q144" s="439"/>
      <c r="R144" s="439"/>
      <c r="S144" s="439"/>
      <c r="T144" s="438"/>
      <c r="AT144" s="437" t="s">
        <v>162</v>
      </c>
      <c r="AU144" s="437" t="s">
        <v>95</v>
      </c>
      <c r="AV144" s="436" t="s">
        <v>95</v>
      </c>
      <c r="AW144" s="436" t="s">
        <v>7</v>
      </c>
      <c r="AX144" s="436" t="s">
        <v>79</v>
      </c>
      <c r="AY144" s="437" t="s">
        <v>153</v>
      </c>
    </row>
    <row r="145" spans="2:65" s="449" customFormat="1" ht="22.5" customHeight="1">
      <c r="B145" s="454"/>
      <c r="D145" s="445" t="s">
        <v>162</v>
      </c>
      <c r="E145" s="457" t="s">
        <v>5</v>
      </c>
      <c r="F145" s="456" t="s">
        <v>163</v>
      </c>
      <c r="H145" s="455">
        <v>40.481999999999999</v>
      </c>
      <c r="L145" s="454"/>
      <c r="M145" s="453"/>
      <c r="N145" s="452"/>
      <c r="O145" s="452"/>
      <c r="P145" s="452"/>
      <c r="Q145" s="452"/>
      <c r="R145" s="452"/>
      <c r="S145" s="452"/>
      <c r="T145" s="451"/>
      <c r="AT145" s="450" t="s">
        <v>162</v>
      </c>
      <c r="AU145" s="450" t="s">
        <v>95</v>
      </c>
      <c r="AV145" s="449" t="s">
        <v>159</v>
      </c>
      <c r="AW145" s="449" t="s">
        <v>7</v>
      </c>
      <c r="AX145" s="449" t="s">
        <v>84</v>
      </c>
      <c r="AY145" s="450" t="s">
        <v>153</v>
      </c>
    </row>
    <row r="146" spans="2:65" s="395" customFormat="1" ht="22.5" customHeight="1">
      <c r="B146" s="416"/>
      <c r="C146" s="415" t="s">
        <v>246</v>
      </c>
      <c r="D146" s="415" t="s">
        <v>155</v>
      </c>
      <c r="E146" s="414" t="s">
        <v>2367</v>
      </c>
      <c r="F146" s="410" t="s">
        <v>2366</v>
      </c>
      <c r="G146" s="413" t="s">
        <v>158</v>
      </c>
      <c r="H146" s="412">
        <v>26.73</v>
      </c>
      <c r="I146" s="411"/>
      <c r="J146" s="411">
        <f>ROUND(I146*H146,2)</f>
        <v>0</v>
      </c>
      <c r="K146" s="410" t="s">
        <v>1889</v>
      </c>
      <c r="L146" s="396"/>
      <c r="M146" s="409" t="s">
        <v>5</v>
      </c>
      <c r="N146" s="408" t="s">
        <v>42</v>
      </c>
      <c r="O146" s="407">
        <v>0.28599999999999998</v>
      </c>
      <c r="P146" s="407">
        <f>O146*H146</f>
        <v>7.6447799999999999</v>
      </c>
      <c r="Q146" s="407">
        <v>0</v>
      </c>
      <c r="R146" s="407">
        <f>Q146*H146</f>
        <v>0</v>
      </c>
      <c r="S146" s="407">
        <v>0</v>
      </c>
      <c r="T146" s="406">
        <f>S146*H146</f>
        <v>0</v>
      </c>
      <c r="AR146" s="399" t="s">
        <v>159</v>
      </c>
      <c r="AT146" s="399" t="s">
        <v>155</v>
      </c>
      <c r="AU146" s="399" t="s">
        <v>95</v>
      </c>
      <c r="AY146" s="399" t="s">
        <v>153</v>
      </c>
      <c r="BE146" s="405">
        <f>IF(N146="základní",J146,0)</f>
        <v>0</v>
      </c>
      <c r="BF146" s="405">
        <f>IF(N146="snížená",J146,0)</f>
        <v>0</v>
      </c>
      <c r="BG146" s="405">
        <f>IF(N146="zákl. přenesená",J146,0)</f>
        <v>0</v>
      </c>
      <c r="BH146" s="405">
        <f>IF(N146="sníž. přenesená",J146,0)</f>
        <v>0</v>
      </c>
      <c r="BI146" s="405">
        <f>IF(N146="nulová",J146,0)</f>
        <v>0</v>
      </c>
      <c r="BJ146" s="399" t="s">
        <v>84</v>
      </c>
      <c r="BK146" s="405">
        <f>ROUND(I146*H146,2)</f>
        <v>0</v>
      </c>
      <c r="BL146" s="399" t="s">
        <v>159</v>
      </c>
      <c r="BM146" s="399" t="s">
        <v>2365</v>
      </c>
    </row>
    <row r="147" spans="2:65" s="395" customFormat="1" ht="42" customHeight="1">
      <c r="B147" s="396"/>
      <c r="D147" s="404" t="s">
        <v>1886</v>
      </c>
      <c r="F147" s="403" t="s">
        <v>2364</v>
      </c>
      <c r="L147" s="396"/>
      <c r="M147" s="433"/>
      <c r="N147" s="432"/>
      <c r="O147" s="432"/>
      <c r="P147" s="432"/>
      <c r="Q147" s="432"/>
      <c r="R147" s="432"/>
      <c r="S147" s="432"/>
      <c r="T147" s="431"/>
      <c r="AT147" s="399" t="s">
        <v>1886</v>
      </c>
      <c r="AU147" s="399" t="s">
        <v>95</v>
      </c>
    </row>
    <row r="148" spans="2:65" s="458" customFormat="1" ht="22.5" customHeight="1">
      <c r="B148" s="463"/>
      <c r="D148" s="404" t="s">
        <v>162</v>
      </c>
      <c r="E148" s="459" t="s">
        <v>5</v>
      </c>
      <c r="F148" s="464" t="s">
        <v>2351</v>
      </c>
      <c r="H148" s="459" t="s">
        <v>5</v>
      </c>
      <c r="L148" s="463"/>
      <c r="M148" s="462"/>
      <c r="N148" s="461"/>
      <c r="O148" s="461"/>
      <c r="P148" s="461"/>
      <c r="Q148" s="461"/>
      <c r="R148" s="461"/>
      <c r="S148" s="461"/>
      <c r="T148" s="460"/>
      <c r="AT148" s="459" t="s">
        <v>162</v>
      </c>
      <c r="AU148" s="459" t="s">
        <v>95</v>
      </c>
      <c r="AV148" s="458" t="s">
        <v>84</v>
      </c>
      <c r="AW148" s="458" t="s">
        <v>7</v>
      </c>
      <c r="AX148" s="458" t="s">
        <v>79</v>
      </c>
      <c r="AY148" s="459" t="s">
        <v>153</v>
      </c>
    </row>
    <row r="149" spans="2:65" s="436" customFormat="1" ht="22.5" customHeight="1">
      <c r="B149" s="441"/>
      <c r="D149" s="404" t="s">
        <v>162</v>
      </c>
      <c r="E149" s="437" t="s">
        <v>5</v>
      </c>
      <c r="F149" s="443" t="s">
        <v>2363</v>
      </c>
      <c r="H149" s="442">
        <v>24.84</v>
      </c>
      <c r="L149" s="441"/>
      <c r="M149" s="440"/>
      <c r="N149" s="439"/>
      <c r="O149" s="439"/>
      <c r="P149" s="439"/>
      <c r="Q149" s="439"/>
      <c r="R149" s="439"/>
      <c r="S149" s="439"/>
      <c r="T149" s="438"/>
      <c r="AT149" s="437" t="s">
        <v>162</v>
      </c>
      <c r="AU149" s="437" t="s">
        <v>95</v>
      </c>
      <c r="AV149" s="436" t="s">
        <v>95</v>
      </c>
      <c r="AW149" s="436" t="s">
        <v>7</v>
      </c>
      <c r="AX149" s="436" t="s">
        <v>79</v>
      </c>
      <c r="AY149" s="437" t="s">
        <v>153</v>
      </c>
    </row>
    <row r="150" spans="2:65" s="458" customFormat="1" ht="22.5" customHeight="1">
      <c r="B150" s="463"/>
      <c r="D150" s="404" t="s">
        <v>162</v>
      </c>
      <c r="E150" s="459" t="s">
        <v>5</v>
      </c>
      <c r="F150" s="464" t="s">
        <v>2349</v>
      </c>
      <c r="H150" s="459" t="s">
        <v>5</v>
      </c>
      <c r="L150" s="463"/>
      <c r="M150" s="462"/>
      <c r="N150" s="461"/>
      <c r="O150" s="461"/>
      <c r="P150" s="461"/>
      <c r="Q150" s="461"/>
      <c r="R150" s="461"/>
      <c r="S150" s="461"/>
      <c r="T150" s="460"/>
      <c r="AT150" s="459" t="s">
        <v>162</v>
      </c>
      <c r="AU150" s="459" t="s">
        <v>95</v>
      </c>
      <c r="AV150" s="458" t="s">
        <v>84</v>
      </c>
      <c r="AW150" s="458" t="s">
        <v>7</v>
      </c>
      <c r="AX150" s="458" t="s">
        <v>79</v>
      </c>
      <c r="AY150" s="459" t="s">
        <v>153</v>
      </c>
    </row>
    <row r="151" spans="2:65" s="436" customFormat="1" ht="22.5" customHeight="1">
      <c r="B151" s="441"/>
      <c r="D151" s="404" t="s">
        <v>162</v>
      </c>
      <c r="E151" s="437" t="s">
        <v>5</v>
      </c>
      <c r="F151" s="443" t="s">
        <v>2362</v>
      </c>
      <c r="H151" s="442">
        <v>1.89</v>
      </c>
      <c r="L151" s="441"/>
      <c r="M151" s="440"/>
      <c r="N151" s="439"/>
      <c r="O151" s="439"/>
      <c r="P151" s="439"/>
      <c r="Q151" s="439"/>
      <c r="R151" s="439"/>
      <c r="S151" s="439"/>
      <c r="T151" s="438"/>
      <c r="AT151" s="437" t="s">
        <v>162</v>
      </c>
      <c r="AU151" s="437" t="s">
        <v>95</v>
      </c>
      <c r="AV151" s="436" t="s">
        <v>95</v>
      </c>
      <c r="AW151" s="436" t="s">
        <v>7</v>
      </c>
      <c r="AX151" s="436" t="s">
        <v>79</v>
      </c>
      <c r="AY151" s="437" t="s">
        <v>153</v>
      </c>
    </row>
    <row r="152" spans="2:65" s="449" customFormat="1" ht="22.5" customHeight="1">
      <c r="B152" s="454"/>
      <c r="D152" s="445" t="s">
        <v>162</v>
      </c>
      <c r="E152" s="457" t="s">
        <v>5</v>
      </c>
      <c r="F152" s="456" t="s">
        <v>163</v>
      </c>
      <c r="H152" s="455">
        <v>26.73</v>
      </c>
      <c r="L152" s="454"/>
      <c r="M152" s="453"/>
      <c r="N152" s="452"/>
      <c r="O152" s="452"/>
      <c r="P152" s="452"/>
      <c r="Q152" s="452"/>
      <c r="R152" s="452"/>
      <c r="S152" s="452"/>
      <c r="T152" s="451"/>
      <c r="AT152" s="450" t="s">
        <v>162</v>
      </c>
      <c r="AU152" s="450" t="s">
        <v>95</v>
      </c>
      <c r="AV152" s="449" t="s">
        <v>159</v>
      </c>
      <c r="AW152" s="449" t="s">
        <v>7</v>
      </c>
      <c r="AX152" s="449" t="s">
        <v>84</v>
      </c>
      <c r="AY152" s="450" t="s">
        <v>153</v>
      </c>
    </row>
    <row r="153" spans="2:65" s="395" customFormat="1" ht="22.5" customHeight="1">
      <c r="B153" s="416"/>
      <c r="C153" s="474" t="s">
        <v>361</v>
      </c>
      <c r="D153" s="474" t="s">
        <v>419</v>
      </c>
      <c r="E153" s="473" t="s">
        <v>2361</v>
      </c>
      <c r="F153" s="469" t="s">
        <v>2360</v>
      </c>
      <c r="G153" s="472" t="s">
        <v>198</v>
      </c>
      <c r="H153" s="471">
        <v>54.902999999999999</v>
      </c>
      <c r="I153" s="470"/>
      <c r="J153" s="470">
        <f>ROUND(I153*H153,2)</f>
        <v>0</v>
      </c>
      <c r="K153" s="469" t="s">
        <v>1889</v>
      </c>
      <c r="L153" s="468"/>
      <c r="M153" s="467" t="s">
        <v>5</v>
      </c>
      <c r="N153" s="466" t="s">
        <v>42</v>
      </c>
      <c r="O153" s="407">
        <v>0</v>
      </c>
      <c r="P153" s="407">
        <f>O153*H153</f>
        <v>0</v>
      </c>
      <c r="Q153" s="407">
        <v>0</v>
      </c>
      <c r="R153" s="407">
        <f>Q153*H153</f>
        <v>0</v>
      </c>
      <c r="S153" s="407">
        <v>0</v>
      </c>
      <c r="T153" s="406">
        <f>S153*H153</f>
        <v>0</v>
      </c>
      <c r="AR153" s="399" t="s">
        <v>154</v>
      </c>
      <c r="AT153" s="399" t="s">
        <v>419</v>
      </c>
      <c r="AU153" s="399" t="s">
        <v>95</v>
      </c>
      <c r="AY153" s="399" t="s">
        <v>153</v>
      </c>
      <c r="BE153" s="405">
        <f>IF(N153="základní",J153,0)</f>
        <v>0</v>
      </c>
      <c r="BF153" s="405">
        <f>IF(N153="snížená",J153,0)</f>
        <v>0</v>
      </c>
      <c r="BG153" s="405">
        <f>IF(N153="zákl. přenesená",J153,0)</f>
        <v>0</v>
      </c>
      <c r="BH153" s="405">
        <f>IF(N153="sníž. přenesená",J153,0)</f>
        <v>0</v>
      </c>
      <c r="BI153" s="405">
        <f>IF(N153="nulová",J153,0)</f>
        <v>0</v>
      </c>
      <c r="BJ153" s="399" t="s">
        <v>84</v>
      </c>
      <c r="BK153" s="405">
        <f>ROUND(I153*H153,2)</f>
        <v>0</v>
      </c>
      <c r="BL153" s="399" t="s">
        <v>159</v>
      </c>
      <c r="BM153" s="399" t="s">
        <v>2359</v>
      </c>
    </row>
    <row r="154" spans="2:65" s="395" customFormat="1" ht="30" customHeight="1">
      <c r="B154" s="396"/>
      <c r="D154" s="404" t="s">
        <v>1886</v>
      </c>
      <c r="F154" s="403" t="s">
        <v>2358</v>
      </c>
      <c r="L154" s="396"/>
      <c r="M154" s="433"/>
      <c r="N154" s="432"/>
      <c r="O154" s="432"/>
      <c r="P154" s="432"/>
      <c r="Q154" s="432"/>
      <c r="R154" s="432"/>
      <c r="S154" s="432"/>
      <c r="T154" s="431"/>
      <c r="AT154" s="399" t="s">
        <v>1886</v>
      </c>
      <c r="AU154" s="399" t="s">
        <v>95</v>
      </c>
    </row>
    <row r="155" spans="2:65" s="436" customFormat="1" ht="22.5" customHeight="1">
      <c r="B155" s="441"/>
      <c r="D155" s="404" t="s">
        <v>162</v>
      </c>
      <c r="F155" s="443" t="s">
        <v>2357</v>
      </c>
      <c r="H155" s="442">
        <v>54.902999999999999</v>
      </c>
      <c r="L155" s="441"/>
      <c r="M155" s="440"/>
      <c r="N155" s="439"/>
      <c r="O155" s="439"/>
      <c r="P155" s="439"/>
      <c r="Q155" s="439"/>
      <c r="R155" s="439"/>
      <c r="S155" s="439"/>
      <c r="T155" s="438"/>
      <c r="AT155" s="437" t="s">
        <v>162</v>
      </c>
      <c r="AU155" s="437" t="s">
        <v>95</v>
      </c>
      <c r="AV155" s="436" t="s">
        <v>95</v>
      </c>
      <c r="AW155" s="436" t="s">
        <v>6</v>
      </c>
      <c r="AX155" s="436" t="s">
        <v>84</v>
      </c>
      <c r="AY155" s="437" t="s">
        <v>153</v>
      </c>
    </row>
    <row r="156" spans="2:65" s="417" customFormat="1" ht="29.85" customHeight="1">
      <c r="B156" s="425"/>
      <c r="D156" s="428" t="s">
        <v>78</v>
      </c>
      <c r="E156" s="427" t="s">
        <v>159</v>
      </c>
      <c r="F156" s="427" t="s">
        <v>2356</v>
      </c>
      <c r="J156" s="426">
        <f>BK156</f>
        <v>0</v>
      </c>
      <c r="L156" s="425"/>
      <c r="M156" s="424"/>
      <c r="N156" s="422"/>
      <c r="O156" s="422"/>
      <c r="P156" s="423">
        <f>SUM(P157:P167)</f>
        <v>8.4380999999999986</v>
      </c>
      <c r="Q156" s="422"/>
      <c r="R156" s="423">
        <f>SUM(R157:R167)</f>
        <v>0</v>
      </c>
      <c r="S156" s="422"/>
      <c r="T156" s="421">
        <f>SUM(T157:T167)</f>
        <v>0</v>
      </c>
      <c r="AR156" s="419" t="s">
        <v>84</v>
      </c>
      <c r="AT156" s="420" t="s">
        <v>78</v>
      </c>
      <c r="AU156" s="420" t="s">
        <v>84</v>
      </c>
      <c r="AY156" s="419" t="s">
        <v>153</v>
      </c>
      <c r="BK156" s="418">
        <f>SUM(BK157:BK167)</f>
        <v>0</v>
      </c>
    </row>
    <row r="157" spans="2:65" s="395" customFormat="1" ht="22.5" customHeight="1">
      <c r="B157" s="416"/>
      <c r="C157" s="415" t="s">
        <v>367</v>
      </c>
      <c r="D157" s="415" t="s">
        <v>155</v>
      </c>
      <c r="E157" s="414" t="s">
        <v>2355</v>
      </c>
      <c r="F157" s="410" t="s">
        <v>2354</v>
      </c>
      <c r="G157" s="413" t="s">
        <v>158</v>
      </c>
      <c r="H157" s="412">
        <v>6.06</v>
      </c>
      <c r="I157" s="411"/>
      <c r="J157" s="411">
        <f>ROUND(I157*H157,2)</f>
        <v>0</v>
      </c>
      <c r="K157" s="410" t="s">
        <v>1889</v>
      </c>
      <c r="L157" s="396"/>
      <c r="M157" s="409" t="s">
        <v>5</v>
      </c>
      <c r="N157" s="408" t="s">
        <v>42</v>
      </c>
      <c r="O157" s="407">
        <v>1.3169999999999999</v>
      </c>
      <c r="P157" s="407">
        <f>O157*H157</f>
        <v>7.9810199999999991</v>
      </c>
      <c r="Q157" s="407">
        <v>0</v>
      </c>
      <c r="R157" s="407">
        <f>Q157*H157</f>
        <v>0</v>
      </c>
      <c r="S157" s="407">
        <v>0</v>
      </c>
      <c r="T157" s="406">
        <f>S157*H157</f>
        <v>0</v>
      </c>
      <c r="AR157" s="399" t="s">
        <v>159</v>
      </c>
      <c r="AT157" s="399" t="s">
        <v>155</v>
      </c>
      <c r="AU157" s="399" t="s">
        <v>95</v>
      </c>
      <c r="AY157" s="399" t="s">
        <v>153</v>
      </c>
      <c r="BE157" s="405">
        <f>IF(N157="základní",J157,0)</f>
        <v>0</v>
      </c>
      <c r="BF157" s="405">
        <f>IF(N157="snížená",J157,0)</f>
        <v>0</v>
      </c>
      <c r="BG157" s="405">
        <f>IF(N157="zákl. přenesená",J157,0)</f>
        <v>0</v>
      </c>
      <c r="BH157" s="405">
        <f>IF(N157="sníž. přenesená",J157,0)</f>
        <v>0</v>
      </c>
      <c r="BI157" s="405">
        <f>IF(N157="nulová",J157,0)</f>
        <v>0</v>
      </c>
      <c r="BJ157" s="399" t="s">
        <v>84</v>
      </c>
      <c r="BK157" s="405">
        <f>ROUND(I157*H157,2)</f>
        <v>0</v>
      </c>
      <c r="BL157" s="399" t="s">
        <v>159</v>
      </c>
      <c r="BM157" s="399" t="s">
        <v>2353</v>
      </c>
    </row>
    <row r="158" spans="2:65" s="395" customFormat="1" ht="22.5" customHeight="1">
      <c r="B158" s="396"/>
      <c r="D158" s="404" t="s">
        <v>1886</v>
      </c>
      <c r="F158" s="403" t="s">
        <v>2352</v>
      </c>
      <c r="L158" s="396"/>
      <c r="M158" s="433"/>
      <c r="N158" s="432"/>
      <c r="O158" s="432"/>
      <c r="P158" s="432"/>
      <c r="Q158" s="432"/>
      <c r="R158" s="432"/>
      <c r="S158" s="432"/>
      <c r="T158" s="431"/>
      <c r="AT158" s="399" t="s">
        <v>1886</v>
      </c>
      <c r="AU158" s="399" t="s">
        <v>95</v>
      </c>
    </row>
    <row r="159" spans="2:65" s="458" customFormat="1" ht="22.5" customHeight="1">
      <c r="B159" s="463"/>
      <c r="D159" s="404" t="s">
        <v>162</v>
      </c>
      <c r="E159" s="459" t="s">
        <v>5</v>
      </c>
      <c r="F159" s="464" t="s">
        <v>2351</v>
      </c>
      <c r="H159" s="459" t="s">
        <v>5</v>
      </c>
      <c r="L159" s="463"/>
      <c r="M159" s="462"/>
      <c r="N159" s="461"/>
      <c r="O159" s="461"/>
      <c r="P159" s="461"/>
      <c r="Q159" s="461"/>
      <c r="R159" s="461"/>
      <c r="S159" s="461"/>
      <c r="T159" s="460"/>
      <c r="AT159" s="459" t="s">
        <v>162</v>
      </c>
      <c r="AU159" s="459" t="s">
        <v>95</v>
      </c>
      <c r="AV159" s="458" t="s">
        <v>84</v>
      </c>
      <c r="AW159" s="458" t="s">
        <v>7</v>
      </c>
      <c r="AX159" s="458" t="s">
        <v>79</v>
      </c>
      <c r="AY159" s="459" t="s">
        <v>153</v>
      </c>
    </row>
    <row r="160" spans="2:65" s="436" customFormat="1" ht="22.5" customHeight="1">
      <c r="B160" s="441"/>
      <c r="D160" s="404" t="s">
        <v>162</v>
      </c>
      <c r="E160" s="437" t="s">
        <v>5</v>
      </c>
      <c r="F160" s="443" t="s">
        <v>2350</v>
      </c>
      <c r="H160" s="442">
        <v>5.52</v>
      </c>
      <c r="L160" s="441"/>
      <c r="M160" s="440"/>
      <c r="N160" s="439"/>
      <c r="O160" s="439"/>
      <c r="P160" s="439"/>
      <c r="Q160" s="439"/>
      <c r="R160" s="439"/>
      <c r="S160" s="439"/>
      <c r="T160" s="438"/>
      <c r="AT160" s="437" t="s">
        <v>162</v>
      </c>
      <c r="AU160" s="437" t="s">
        <v>95</v>
      </c>
      <c r="AV160" s="436" t="s">
        <v>95</v>
      </c>
      <c r="AW160" s="436" t="s">
        <v>7</v>
      </c>
      <c r="AX160" s="436" t="s">
        <v>79</v>
      </c>
      <c r="AY160" s="437" t="s">
        <v>153</v>
      </c>
    </row>
    <row r="161" spans="2:65" s="458" customFormat="1" ht="22.5" customHeight="1">
      <c r="B161" s="463"/>
      <c r="D161" s="404" t="s">
        <v>162</v>
      </c>
      <c r="E161" s="459" t="s">
        <v>5</v>
      </c>
      <c r="F161" s="464" t="s">
        <v>2349</v>
      </c>
      <c r="H161" s="459" t="s">
        <v>5</v>
      </c>
      <c r="L161" s="463"/>
      <c r="M161" s="462"/>
      <c r="N161" s="461"/>
      <c r="O161" s="461"/>
      <c r="P161" s="461"/>
      <c r="Q161" s="461"/>
      <c r="R161" s="461"/>
      <c r="S161" s="461"/>
      <c r="T161" s="460"/>
      <c r="AT161" s="459" t="s">
        <v>162</v>
      </c>
      <c r="AU161" s="459" t="s">
        <v>95</v>
      </c>
      <c r="AV161" s="458" t="s">
        <v>84</v>
      </c>
      <c r="AW161" s="458" t="s">
        <v>7</v>
      </c>
      <c r="AX161" s="458" t="s">
        <v>79</v>
      </c>
      <c r="AY161" s="459" t="s">
        <v>153</v>
      </c>
    </row>
    <row r="162" spans="2:65" s="436" customFormat="1" ht="22.5" customHeight="1">
      <c r="B162" s="441"/>
      <c r="D162" s="404" t="s">
        <v>162</v>
      </c>
      <c r="E162" s="437" t="s">
        <v>5</v>
      </c>
      <c r="F162" s="443" t="s">
        <v>2348</v>
      </c>
      <c r="H162" s="442">
        <v>0.54</v>
      </c>
      <c r="L162" s="441"/>
      <c r="M162" s="440"/>
      <c r="N162" s="439"/>
      <c r="O162" s="439"/>
      <c r="P162" s="439"/>
      <c r="Q162" s="439"/>
      <c r="R162" s="439"/>
      <c r="S162" s="439"/>
      <c r="T162" s="438"/>
      <c r="AT162" s="437" t="s">
        <v>162</v>
      </c>
      <c r="AU162" s="437" t="s">
        <v>95</v>
      </c>
      <c r="AV162" s="436" t="s">
        <v>95</v>
      </c>
      <c r="AW162" s="436" t="s">
        <v>7</v>
      </c>
      <c r="AX162" s="436" t="s">
        <v>79</v>
      </c>
      <c r="AY162" s="437" t="s">
        <v>153</v>
      </c>
    </row>
    <row r="163" spans="2:65" s="449" customFormat="1" ht="22.5" customHeight="1">
      <c r="B163" s="454"/>
      <c r="D163" s="445" t="s">
        <v>162</v>
      </c>
      <c r="E163" s="457" t="s">
        <v>5</v>
      </c>
      <c r="F163" s="456" t="s">
        <v>163</v>
      </c>
      <c r="H163" s="455">
        <v>6.06</v>
      </c>
      <c r="L163" s="454"/>
      <c r="M163" s="453"/>
      <c r="N163" s="452"/>
      <c r="O163" s="452"/>
      <c r="P163" s="452"/>
      <c r="Q163" s="452"/>
      <c r="R163" s="452"/>
      <c r="S163" s="452"/>
      <c r="T163" s="451"/>
      <c r="AT163" s="450" t="s">
        <v>162</v>
      </c>
      <c r="AU163" s="450" t="s">
        <v>95</v>
      </c>
      <c r="AV163" s="449" t="s">
        <v>159</v>
      </c>
      <c r="AW163" s="449" t="s">
        <v>7</v>
      </c>
      <c r="AX163" s="449" t="s">
        <v>84</v>
      </c>
      <c r="AY163" s="450" t="s">
        <v>153</v>
      </c>
    </row>
    <row r="164" spans="2:65" s="395" customFormat="1" ht="22.5" customHeight="1">
      <c r="B164" s="416"/>
      <c r="C164" s="415" t="s">
        <v>215</v>
      </c>
      <c r="D164" s="415" t="s">
        <v>155</v>
      </c>
      <c r="E164" s="414" t="s">
        <v>2347</v>
      </c>
      <c r="F164" s="410" t="s">
        <v>2346</v>
      </c>
      <c r="G164" s="413" t="s">
        <v>158</v>
      </c>
      <c r="H164" s="412">
        <v>0.312</v>
      </c>
      <c r="I164" s="411"/>
      <c r="J164" s="411">
        <f>ROUND(I164*H164,2)</f>
        <v>0</v>
      </c>
      <c r="K164" s="410" t="s">
        <v>1889</v>
      </c>
      <c r="L164" s="396"/>
      <c r="M164" s="409" t="s">
        <v>5</v>
      </c>
      <c r="N164" s="408" t="s">
        <v>42</v>
      </c>
      <c r="O164" s="407">
        <v>1.4650000000000001</v>
      </c>
      <c r="P164" s="407">
        <f>O164*H164</f>
        <v>0.45708000000000004</v>
      </c>
      <c r="Q164" s="407">
        <v>0</v>
      </c>
      <c r="R164" s="407">
        <f>Q164*H164</f>
        <v>0</v>
      </c>
      <c r="S164" s="407">
        <v>0</v>
      </c>
      <c r="T164" s="406">
        <f>S164*H164</f>
        <v>0</v>
      </c>
      <c r="AR164" s="399" t="s">
        <v>159</v>
      </c>
      <c r="AT164" s="399" t="s">
        <v>155</v>
      </c>
      <c r="AU164" s="399" t="s">
        <v>95</v>
      </c>
      <c r="AY164" s="399" t="s">
        <v>153</v>
      </c>
      <c r="BE164" s="405">
        <f>IF(N164="základní",J164,0)</f>
        <v>0</v>
      </c>
      <c r="BF164" s="405">
        <f>IF(N164="snížená",J164,0)</f>
        <v>0</v>
      </c>
      <c r="BG164" s="405">
        <f>IF(N164="zákl. přenesená",J164,0)</f>
        <v>0</v>
      </c>
      <c r="BH164" s="405">
        <f>IF(N164="sníž. přenesená",J164,0)</f>
        <v>0</v>
      </c>
      <c r="BI164" s="405">
        <f>IF(N164="nulová",J164,0)</f>
        <v>0</v>
      </c>
      <c r="BJ164" s="399" t="s">
        <v>84</v>
      </c>
      <c r="BK164" s="405">
        <f>ROUND(I164*H164,2)</f>
        <v>0</v>
      </c>
      <c r="BL164" s="399" t="s">
        <v>159</v>
      </c>
      <c r="BM164" s="399" t="s">
        <v>2345</v>
      </c>
    </row>
    <row r="165" spans="2:65" s="395" customFormat="1" ht="30" customHeight="1">
      <c r="B165" s="396"/>
      <c r="D165" s="404" t="s">
        <v>1886</v>
      </c>
      <c r="F165" s="403" t="s">
        <v>2344</v>
      </c>
      <c r="L165" s="396"/>
      <c r="M165" s="433"/>
      <c r="N165" s="432"/>
      <c r="O165" s="432"/>
      <c r="P165" s="432"/>
      <c r="Q165" s="432"/>
      <c r="R165" s="432"/>
      <c r="S165" s="432"/>
      <c r="T165" s="431"/>
      <c r="AT165" s="399" t="s">
        <v>1886</v>
      </c>
      <c r="AU165" s="399" t="s">
        <v>95</v>
      </c>
    </row>
    <row r="166" spans="2:65" s="458" customFormat="1" ht="22.5" customHeight="1">
      <c r="B166" s="463"/>
      <c r="D166" s="404" t="s">
        <v>162</v>
      </c>
      <c r="E166" s="459" t="s">
        <v>5</v>
      </c>
      <c r="F166" s="464" t="s">
        <v>2343</v>
      </c>
      <c r="H166" s="459" t="s">
        <v>5</v>
      </c>
      <c r="L166" s="463"/>
      <c r="M166" s="462"/>
      <c r="N166" s="461"/>
      <c r="O166" s="461"/>
      <c r="P166" s="461"/>
      <c r="Q166" s="461"/>
      <c r="R166" s="461"/>
      <c r="S166" s="461"/>
      <c r="T166" s="460"/>
      <c r="AT166" s="459" t="s">
        <v>162</v>
      </c>
      <c r="AU166" s="459" t="s">
        <v>95</v>
      </c>
      <c r="AV166" s="458" t="s">
        <v>84</v>
      </c>
      <c r="AW166" s="458" t="s">
        <v>7</v>
      </c>
      <c r="AX166" s="458" t="s">
        <v>79</v>
      </c>
      <c r="AY166" s="459" t="s">
        <v>153</v>
      </c>
    </row>
    <row r="167" spans="2:65" s="436" customFormat="1" ht="22.5" customHeight="1">
      <c r="B167" s="441"/>
      <c r="D167" s="404" t="s">
        <v>162</v>
      </c>
      <c r="E167" s="437" t="s">
        <v>5</v>
      </c>
      <c r="F167" s="443" t="s">
        <v>2342</v>
      </c>
      <c r="H167" s="442">
        <v>0.312</v>
      </c>
      <c r="L167" s="441"/>
      <c r="M167" s="440"/>
      <c r="N167" s="439"/>
      <c r="O167" s="439"/>
      <c r="P167" s="439"/>
      <c r="Q167" s="439"/>
      <c r="R167" s="439"/>
      <c r="S167" s="439"/>
      <c r="T167" s="438"/>
      <c r="AT167" s="437" t="s">
        <v>162</v>
      </c>
      <c r="AU167" s="437" t="s">
        <v>95</v>
      </c>
      <c r="AV167" s="436" t="s">
        <v>95</v>
      </c>
      <c r="AW167" s="436" t="s">
        <v>7</v>
      </c>
      <c r="AX167" s="436" t="s">
        <v>84</v>
      </c>
      <c r="AY167" s="437" t="s">
        <v>153</v>
      </c>
    </row>
    <row r="168" spans="2:65" s="417" customFormat="1" ht="29.85" customHeight="1">
      <c r="B168" s="425"/>
      <c r="D168" s="428" t="s">
        <v>78</v>
      </c>
      <c r="E168" s="427" t="s">
        <v>154</v>
      </c>
      <c r="F168" s="427" t="s">
        <v>2341</v>
      </c>
      <c r="J168" s="426">
        <f>BK168</f>
        <v>0</v>
      </c>
      <c r="L168" s="425"/>
      <c r="M168" s="424"/>
      <c r="N168" s="422"/>
      <c r="O168" s="422"/>
      <c r="P168" s="423">
        <f>SUM(P169:P243)</f>
        <v>30.235033000000008</v>
      </c>
      <c r="Q168" s="422"/>
      <c r="R168" s="423">
        <f>SUM(R169:R243)</f>
        <v>8.6988960000000013</v>
      </c>
      <c r="S168" s="422"/>
      <c r="T168" s="421">
        <f>SUM(T169:T243)</f>
        <v>0</v>
      </c>
      <c r="AR168" s="419" t="s">
        <v>84</v>
      </c>
      <c r="AT168" s="420" t="s">
        <v>78</v>
      </c>
      <c r="AU168" s="420" t="s">
        <v>84</v>
      </c>
      <c r="AY168" s="419" t="s">
        <v>153</v>
      </c>
      <c r="BK168" s="418">
        <f>SUM(BK169:BK243)</f>
        <v>0</v>
      </c>
    </row>
    <row r="169" spans="2:65" s="395" customFormat="1" ht="22.5" customHeight="1">
      <c r="B169" s="416"/>
      <c r="C169" s="415" t="s">
        <v>12</v>
      </c>
      <c r="D169" s="415" t="s">
        <v>155</v>
      </c>
      <c r="E169" s="414" t="s">
        <v>2340</v>
      </c>
      <c r="F169" s="410" t="s">
        <v>2339</v>
      </c>
      <c r="G169" s="413" t="s">
        <v>379</v>
      </c>
      <c r="H169" s="412">
        <v>9</v>
      </c>
      <c r="I169" s="411"/>
      <c r="J169" s="411">
        <f>ROUND(I169*H169,2)</f>
        <v>0</v>
      </c>
      <c r="K169" s="410" t="s">
        <v>1889</v>
      </c>
      <c r="L169" s="396"/>
      <c r="M169" s="409" t="s">
        <v>5</v>
      </c>
      <c r="N169" s="408" t="s">
        <v>42</v>
      </c>
      <c r="O169" s="407">
        <v>0.19400000000000001</v>
      </c>
      <c r="P169" s="407">
        <f>O169*H169</f>
        <v>1.746</v>
      </c>
      <c r="Q169" s="407">
        <v>0</v>
      </c>
      <c r="R169" s="407">
        <f>Q169*H169</f>
        <v>0</v>
      </c>
      <c r="S169" s="407">
        <v>0</v>
      </c>
      <c r="T169" s="406">
        <f>S169*H169</f>
        <v>0</v>
      </c>
      <c r="AR169" s="399" t="s">
        <v>159</v>
      </c>
      <c r="AT169" s="399" t="s">
        <v>155</v>
      </c>
      <c r="AU169" s="399" t="s">
        <v>95</v>
      </c>
      <c r="AY169" s="399" t="s">
        <v>153</v>
      </c>
      <c r="BE169" s="405">
        <f>IF(N169="základní",J169,0)</f>
        <v>0</v>
      </c>
      <c r="BF169" s="405">
        <f>IF(N169="snížená",J169,0)</f>
        <v>0</v>
      </c>
      <c r="BG169" s="405">
        <f>IF(N169="zákl. přenesená",J169,0)</f>
        <v>0</v>
      </c>
      <c r="BH169" s="405">
        <f>IF(N169="sníž. přenesená",J169,0)</f>
        <v>0</v>
      </c>
      <c r="BI169" s="405">
        <f>IF(N169="nulová",J169,0)</f>
        <v>0</v>
      </c>
      <c r="BJ169" s="399" t="s">
        <v>84</v>
      </c>
      <c r="BK169" s="405">
        <f>ROUND(I169*H169,2)</f>
        <v>0</v>
      </c>
      <c r="BL169" s="399" t="s">
        <v>159</v>
      </c>
      <c r="BM169" s="399" t="s">
        <v>2338</v>
      </c>
    </row>
    <row r="170" spans="2:65" s="395" customFormat="1" ht="30" customHeight="1">
      <c r="B170" s="396"/>
      <c r="D170" s="404" t="s">
        <v>1886</v>
      </c>
      <c r="F170" s="403" t="s">
        <v>2337</v>
      </c>
      <c r="L170" s="396"/>
      <c r="M170" s="433"/>
      <c r="N170" s="432"/>
      <c r="O170" s="432"/>
      <c r="P170" s="432"/>
      <c r="Q170" s="432"/>
      <c r="R170" s="432"/>
      <c r="S170" s="432"/>
      <c r="T170" s="431"/>
      <c r="AT170" s="399" t="s">
        <v>1886</v>
      </c>
      <c r="AU170" s="399" t="s">
        <v>95</v>
      </c>
    </row>
    <row r="171" spans="2:65" s="436" customFormat="1" ht="22.5" customHeight="1">
      <c r="B171" s="441"/>
      <c r="D171" s="445" t="s">
        <v>162</v>
      </c>
      <c r="E171" s="448" t="s">
        <v>5</v>
      </c>
      <c r="F171" s="447" t="s">
        <v>180</v>
      </c>
      <c r="H171" s="446">
        <v>9</v>
      </c>
      <c r="L171" s="441"/>
      <c r="M171" s="440"/>
      <c r="N171" s="439"/>
      <c r="O171" s="439"/>
      <c r="P171" s="439"/>
      <c r="Q171" s="439"/>
      <c r="R171" s="439"/>
      <c r="S171" s="439"/>
      <c r="T171" s="438"/>
      <c r="AT171" s="437" t="s">
        <v>162</v>
      </c>
      <c r="AU171" s="437" t="s">
        <v>95</v>
      </c>
      <c r="AV171" s="436" t="s">
        <v>95</v>
      </c>
      <c r="AW171" s="436" t="s">
        <v>7</v>
      </c>
      <c r="AX171" s="436" t="s">
        <v>84</v>
      </c>
      <c r="AY171" s="437" t="s">
        <v>153</v>
      </c>
    </row>
    <row r="172" spans="2:65" s="395" customFormat="1" ht="22.5" customHeight="1">
      <c r="B172" s="416"/>
      <c r="C172" s="474" t="s">
        <v>370</v>
      </c>
      <c r="D172" s="474" t="s">
        <v>419</v>
      </c>
      <c r="E172" s="473" t="s">
        <v>2336</v>
      </c>
      <c r="F172" s="469" t="s">
        <v>2335</v>
      </c>
      <c r="G172" s="472" t="s">
        <v>379</v>
      </c>
      <c r="H172" s="471">
        <v>9</v>
      </c>
      <c r="I172" s="470"/>
      <c r="J172" s="470">
        <f>ROUND(I172*H172,2)</f>
        <v>0</v>
      </c>
      <c r="K172" s="469" t="s">
        <v>1889</v>
      </c>
      <c r="L172" s="468"/>
      <c r="M172" s="467" t="s">
        <v>5</v>
      </c>
      <c r="N172" s="466" t="s">
        <v>42</v>
      </c>
      <c r="O172" s="407">
        <v>0</v>
      </c>
      <c r="P172" s="407">
        <f>O172*H172</f>
        <v>0</v>
      </c>
      <c r="Q172" s="407">
        <v>6.7000000000000002E-4</v>
      </c>
      <c r="R172" s="407">
        <f>Q172*H172</f>
        <v>6.0300000000000006E-3</v>
      </c>
      <c r="S172" s="407">
        <v>0</v>
      </c>
      <c r="T172" s="406">
        <f>S172*H172</f>
        <v>0</v>
      </c>
      <c r="AR172" s="399" t="s">
        <v>154</v>
      </c>
      <c r="AT172" s="399" t="s">
        <v>419</v>
      </c>
      <c r="AU172" s="399" t="s">
        <v>95</v>
      </c>
      <c r="AY172" s="399" t="s">
        <v>153</v>
      </c>
      <c r="BE172" s="405">
        <f>IF(N172="základní",J172,0)</f>
        <v>0</v>
      </c>
      <c r="BF172" s="405">
        <f>IF(N172="snížená",J172,0)</f>
        <v>0</v>
      </c>
      <c r="BG172" s="405">
        <f>IF(N172="zákl. přenesená",J172,0)</f>
        <v>0</v>
      </c>
      <c r="BH172" s="405">
        <f>IF(N172="sníž. přenesená",J172,0)</f>
        <v>0</v>
      </c>
      <c r="BI172" s="405">
        <f>IF(N172="nulová",J172,0)</f>
        <v>0</v>
      </c>
      <c r="BJ172" s="399" t="s">
        <v>84</v>
      </c>
      <c r="BK172" s="405">
        <f>ROUND(I172*H172,2)</f>
        <v>0</v>
      </c>
      <c r="BL172" s="399" t="s">
        <v>159</v>
      </c>
      <c r="BM172" s="399" t="s">
        <v>2334</v>
      </c>
    </row>
    <row r="173" spans="2:65" s="395" customFormat="1" ht="30" customHeight="1">
      <c r="B173" s="396"/>
      <c r="D173" s="404" t="s">
        <v>1886</v>
      </c>
      <c r="F173" s="403" t="s">
        <v>2333</v>
      </c>
      <c r="L173" s="396"/>
      <c r="M173" s="433"/>
      <c r="N173" s="432"/>
      <c r="O173" s="432"/>
      <c r="P173" s="432"/>
      <c r="Q173" s="432"/>
      <c r="R173" s="432"/>
      <c r="S173" s="432"/>
      <c r="T173" s="431"/>
      <c r="AT173" s="399" t="s">
        <v>1886</v>
      </c>
      <c r="AU173" s="399" t="s">
        <v>95</v>
      </c>
    </row>
    <row r="174" spans="2:65" s="436" customFormat="1" ht="22.5" customHeight="1">
      <c r="B174" s="441"/>
      <c r="D174" s="445" t="s">
        <v>162</v>
      </c>
      <c r="E174" s="448" t="s">
        <v>5</v>
      </c>
      <c r="F174" s="447" t="s">
        <v>180</v>
      </c>
      <c r="H174" s="446">
        <v>9</v>
      </c>
      <c r="L174" s="441"/>
      <c r="M174" s="440"/>
      <c r="N174" s="439"/>
      <c r="O174" s="439"/>
      <c r="P174" s="439"/>
      <c r="Q174" s="439"/>
      <c r="R174" s="439"/>
      <c r="S174" s="439"/>
      <c r="T174" s="438"/>
      <c r="AT174" s="437" t="s">
        <v>162</v>
      </c>
      <c r="AU174" s="437" t="s">
        <v>95</v>
      </c>
      <c r="AV174" s="436" t="s">
        <v>95</v>
      </c>
      <c r="AW174" s="436" t="s">
        <v>7</v>
      </c>
      <c r="AX174" s="436" t="s">
        <v>84</v>
      </c>
      <c r="AY174" s="437" t="s">
        <v>153</v>
      </c>
    </row>
    <row r="175" spans="2:65" s="395" customFormat="1" ht="22.5" customHeight="1">
      <c r="B175" s="416"/>
      <c r="C175" s="474" t="s">
        <v>251</v>
      </c>
      <c r="D175" s="474" t="s">
        <v>419</v>
      </c>
      <c r="E175" s="473" t="s">
        <v>2332</v>
      </c>
      <c r="F175" s="469" t="s">
        <v>2331</v>
      </c>
      <c r="G175" s="472" t="s">
        <v>379</v>
      </c>
      <c r="H175" s="471">
        <v>3</v>
      </c>
      <c r="I175" s="470"/>
      <c r="J175" s="470">
        <f>ROUND(I175*H175,2)</f>
        <v>0</v>
      </c>
      <c r="K175" s="469" t="s">
        <v>1889</v>
      </c>
      <c r="L175" s="468"/>
      <c r="M175" s="467" t="s">
        <v>5</v>
      </c>
      <c r="N175" s="466" t="s">
        <v>42</v>
      </c>
      <c r="O175" s="407">
        <v>0</v>
      </c>
      <c r="P175" s="407">
        <f>O175*H175</f>
        <v>0</v>
      </c>
      <c r="Q175" s="407">
        <v>1.4E-3</v>
      </c>
      <c r="R175" s="407">
        <f>Q175*H175</f>
        <v>4.1999999999999997E-3</v>
      </c>
      <c r="S175" s="407">
        <v>0</v>
      </c>
      <c r="T175" s="406">
        <f>S175*H175</f>
        <v>0</v>
      </c>
      <c r="AR175" s="399" t="s">
        <v>154</v>
      </c>
      <c r="AT175" s="399" t="s">
        <v>419</v>
      </c>
      <c r="AU175" s="399" t="s">
        <v>95</v>
      </c>
      <c r="AY175" s="399" t="s">
        <v>153</v>
      </c>
      <c r="BE175" s="405">
        <f>IF(N175="základní",J175,0)</f>
        <v>0</v>
      </c>
      <c r="BF175" s="405">
        <f>IF(N175="snížená",J175,0)</f>
        <v>0</v>
      </c>
      <c r="BG175" s="405">
        <f>IF(N175="zákl. přenesená",J175,0)</f>
        <v>0</v>
      </c>
      <c r="BH175" s="405">
        <f>IF(N175="sníž. přenesená",J175,0)</f>
        <v>0</v>
      </c>
      <c r="BI175" s="405">
        <f>IF(N175="nulová",J175,0)</f>
        <v>0</v>
      </c>
      <c r="BJ175" s="399" t="s">
        <v>84</v>
      </c>
      <c r="BK175" s="405">
        <f>ROUND(I175*H175,2)</f>
        <v>0</v>
      </c>
      <c r="BL175" s="399" t="s">
        <v>159</v>
      </c>
      <c r="BM175" s="399" t="s">
        <v>2330</v>
      </c>
    </row>
    <row r="176" spans="2:65" s="395" customFormat="1" ht="22.5" customHeight="1">
      <c r="B176" s="396"/>
      <c r="D176" s="404" t="s">
        <v>1886</v>
      </c>
      <c r="F176" s="403" t="s">
        <v>2329</v>
      </c>
      <c r="L176" s="396"/>
      <c r="M176" s="433"/>
      <c r="N176" s="432"/>
      <c r="O176" s="432"/>
      <c r="P176" s="432"/>
      <c r="Q176" s="432"/>
      <c r="R176" s="432"/>
      <c r="S176" s="432"/>
      <c r="T176" s="431"/>
      <c r="AT176" s="399" t="s">
        <v>1886</v>
      </c>
      <c r="AU176" s="399" t="s">
        <v>95</v>
      </c>
    </row>
    <row r="177" spans="2:65" s="436" customFormat="1" ht="22.5" customHeight="1">
      <c r="B177" s="441"/>
      <c r="D177" s="445" t="s">
        <v>162</v>
      </c>
      <c r="E177" s="448" t="s">
        <v>5</v>
      </c>
      <c r="F177" s="447" t="s">
        <v>242</v>
      </c>
      <c r="H177" s="446">
        <v>3</v>
      </c>
      <c r="L177" s="441"/>
      <c r="M177" s="440"/>
      <c r="N177" s="439"/>
      <c r="O177" s="439"/>
      <c r="P177" s="439"/>
      <c r="Q177" s="439"/>
      <c r="R177" s="439"/>
      <c r="S177" s="439"/>
      <c r="T177" s="438"/>
      <c r="AT177" s="437" t="s">
        <v>162</v>
      </c>
      <c r="AU177" s="437" t="s">
        <v>95</v>
      </c>
      <c r="AV177" s="436" t="s">
        <v>95</v>
      </c>
      <c r="AW177" s="436" t="s">
        <v>7</v>
      </c>
      <c r="AX177" s="436" t="s">
        <v>84</v>
      </c>
      <c r="AY177" s="437" t="s">
        <v>153</v>
      </c>
    </row>
    <row r="178" spans="2:65" s="395" customFormat="1" ht="22.5" customHeight="1">
      <c r="B178" s="416"/>
      <c r="C178" s="415" t="s">
        <v>253</v>
      </c>
      <c r="D178" s="415" t="s">
        <v>155</v>
      </c>
      <c r="E178" s="414" t="s">
        <v>2328</v>
      </c>
      <c r="F178" s="410" t="s">
        <v>2327</v>
      </c>
      <c r="G178" s="413" t="s">
        <v>486</v>
      </c>
      <c r="H178" s="412">
        <v>1</v>
      </c>
      <c r="I178" s="411"/>
      <c r="J178" s="411">
        <f>ROUND(I178*H178,2)</f>
        <v>0</v>
      </c>
      <c r="K178" s="410" t="s">
        <v>1889</v>
      </c>
      <c r="L178" s="396"/>
      <c r="M178" s="409" t="s">
        <v>5</v>
      </c>
      <c r="N178" s="408" t="s">
        <v>42</v>
      </c>
      <c r="O178" s="407">
        <v>0.66</v>
      </c>
      <c r="P178" s="407">
        <f>O178*H178</f>
        <v>0.66</v>
      </c>
      <c r="Q178" s="407">
        <v>8.8999999999999995E-4</v>
      </c>
      <c r="R178" s="407">
        <f>Q178*H178</f>
        <v>8.8999999999999995E-4</v>
      </c>
      <c r="S178" s="407">
        <v>0</v>
      </c>
      <c r="T178" s="406">
        <f>S178*H178</f>
        <v>0</v>
      </c>
      <c r="AR178" s="399" t="s">
        <v>159</v>
      </c>
      <c r="AT178" s="399" t="s">
        <v>155</v>
      </c>
      <c r="AU178" s="399" t="s">
        <v>95</v>
      </c>
      <c r="AY178" s="399" t="s">
        <v>153</v>
      </c>
      <c r="BE178" s="405">
        <f>IF(N178="základní",J178,0)</f>
        <v>0</v>
      </c>
      <c r="BF178" s="405">
        <f>IF(N178="snížená",J178,0)</f>
        <v>0</v>
      </c>
      <c r="BG178" s="405">
        <f>IF(N178="zákl. přenesená",J178,0)</f>
        <v>0</v>
      </c>
      <c r="BH178" s="405">
        <f>IF(N178="sníž. přenesená",J178,0)</f>
        <v>0</v>
      </c>
      <c r="BI178" s="405">
        <f>IF(N178="nulová",J178,0)</f>
        <v>0</v>
      </c>
      <c r="BJ178" s="399" t="s">
        <v>84</v>
      </c>
      <c r="BK178" s="405">
        <f>ROUND(I178*H178,2)</f>
        <v>0</v>
      </c>
      <c r="BL178" s="399" t="s">
        <v>159</v>
      </c>
      <c r="BM178" s="399" t="s">
        <v>2326</v>
      </c>
    </row>
    <row r="179" spans="2:65" s="395" customFormat="1" ht="22.5" customHeight="1">
      <c r="B179" s="396"/>
      <c r="D179" s="404" t="s">
        <v>1886</v>
      </c>
      <c r="F179" s="403" t="s">
        <v>2325</v>
      </c>
      <c r="L179" s="396"/>
      <c r="M179" s="433"/>
      <c r="N179" s="432"/>
      <c r="O179" s="432"/>
      <c r="P179" s="432"/>
      <c r="Q179" s="432"/>
      <c r="R179" s="432"/>
      <c r="S179" s="432"/>
      <c r="T179" s="431"/>
      <c r="AT179" s="399" t="s">
        <v>1886</v>
      </c>
      <c r="AU179" s="399" t="s">
        <v>95</v>
      </c>
    </row>
    <row r="180" spans="2:65" s="436" customFormat="1" ht="22.5" customHeight="1">
      <c r="B180" s="441"/>
      <c r="D180" s="445" t="s">
        <v>162</v>
      </c>
      <c r="E180" s="448" t="s">
        <v>5</v>
      </c>
      <c r="F180" s="447" t="s">
        <v>84</v>
      </c>
      <c r="H180" s="446">
        <v>1</v>
      </c>
      <c r="L180" s="441"/>
      <c r="M180" s="440"/>
      <c r="N180" s="439"/>
      <c r="O180" s="439"/>
      <c r="P180" s="439"/>
      <c r="Q180" s="439"/>
      <c r="R180" s="439"/>
      <c r="S180" s="439"/>
      <c r="T180" s="438"/>
      <c r="AT180" s="437" t="s">
        <v>162</v>
      </c>
      <c r="AU180" s="437" t="s">
        <v>95</v>
      </c>
      <c r="AV180" s="436" t="s">
        <v>95</v>
      </c>
      <c r="AW180" s="436" t="s">
        <v>7</v>
      </c>
      <c r="AX180" s="436" t="s">
        <v>84</v>
      </c>
      <c r="AY180" s="437" t="s">
        <v>153</v>
      </c>
    </row>
    <row r="181" spans="2:65" s="395" customFormat="1" ht="31.5" customHeight="1">
      <c r="B181" s="416"/>
      <c r="C181" s="415" t="s">
        <v>1279</v>
      </c>
      <c r="D181" s="415" t="s">
        <v>155</v>
      </c>
      <c r="E181" s="414" t="s">
        <v>2324</v>
      </c>
      <c r="F181" s="410" t="s">
        <v>2323</v>
      </c>
      <c r="G181" s="413" t="s">
        <v>486</v>
      </c>
      <c r="H181" s="412">
        <v>1</v>
      </c>
      <c r="I181" s="411"/>
      <c r="J181" s="411">
        <f>ROUND(I181*H181,2)</f>
        <v>0</v>
      </c>
      <c r="K181" s="410" t="s">
        <v>1889</v>
      </c>
      <c r="L181" s="396"/>
      <c r="M181" s="409" t="s">
        <v>5</v>
      </c>
      <c r="N181" s="408" t="s">
        <v>42</v>
      </c>
      <c r="O181" s="407">
        <v>4.7809999999999997</v>
      </c>
      <c r="P181" s="407">
        <f>O181*H181</f>
        <v>4.7809999999999997</v>
      </c>
      <c r="Q181" s="407">
        <v>2.0195599999999998</v>
      </c>
      <c r="R181" s="407">
        <f>Q181*H181</f>
        <v>2.0195599999999998</v>
      </c>
      <c r="S181" s="407">
        <v>0</v>
      </c>
      <c r="T181" s="406">
        <f>S181*H181</f>
        <v>0</v>
      </c>
      <c r="AR181" s="399" t="s">
        <v>159</v>
      </c>
      <c r="AT181" s="399" t="s">
        <v>155</v>
      </c>
      <c r="AU181" s="399" t="s">
        <v>95</v>
      </c>
      <c r="AY181" s="399" t="s">
        <v>153</v>
      </c>
      <c r="BE181" s="405">
        <f>IF(N181="základní",J181,0)</f>
        <v>0</v>
      </c>
      <c r="BF181" s="405">
        <f>IF(N181="snížená",J181,0)</f>
        <v>0</v>
      </c>
      <c r="BG181" s="405">
        <f>IF(N181="zákl. přenesená",J181,0)</f>
        <v>0</v>
      </c>
      <c r="BH181" s="405">
        <f>IF(N181="sníž. přenesená",J181,0)</f>
        <v>0</v>
      </c>
      <c r="BI181" s="405">
        <f>IF(N181="nulová",J181,0)</f>
        <v>0</v>
      </c>
      <c r="BJ181" s="399" t="s">
        <v>84</v>
      </c>
      <c r="BK181" s="405">
        <f>ROUND(I181*H181,2)</f>
        <v>0</v>
      </c>
      <c r="BL181" s="399" t="s">
        <v>159</v>
      </c>
      <c r="BM181" s="399" t="s">
        <v>2322</v>
      </c>
    </row>
    <row r="182" spans="2:65" s="395" customFormat="1" ht="30" customHeight="1">
      <c r="B182" s="396"/>
      <c r="D182" s="404" t="s">
        <v>1886</v>
      </c>
      <c r="F182" s="403" t="s">
        <v>2321</v>
      </c>
      <c r="L182" s="396"/>
      <c r="M182" s="433"/>
      <c r="N182" s="432"/>
      <c r="O182" s="432"/>
      <c r="P182" s="432"/>
      <c r="Q182" s="432"/>
      <c r="R182" s="432"/>
      <c r="S182" s="432"/>
      <c r="T182" s="431"/>
      <c r="AT182" s="399" t="s">
        <v>1886</v>
      </c>
      <c r="AU182" s="399" t="s">
        <v>95</v>
      </c>
    </row>
    <row r="183" spans="2:65" s="436" customFormat="1" ht="22.5" customHeight="1">
      <c r="B183" s="441"/>
      <c r="D183" s="445" t="s">
        <v>162</v>
      </c>
      <c r="E183" s="448" t="s">
        <v>5</v>
      </c>
      <c r="F183" s="447" t="s">
        <v>84</v>
      </c>
      <c r="H183" s="446">
        <v>1</v>
      </c>
      <c r="L183" s="441"/>
      <c r="M183" s="440"/>
      <c r="N183" s="439"/>
      <c r="O183" s="439"/>
      <c r="P183" s="439"/>
      <c r="Q183" s="439"/>
      <c r="R183" s="439"/>
      <c r="S183" s="439"/>
      <c r="T183" s="438"/>
      <c r="AT183" s="437" t="s">
        <v>162</v>
      </c>
      <c r="AU183" s="437" t="s">
        <v>95</v>
      </c>
      <c r="AV183" s="436" t="s">
        <v>95</v>
      </c>
      <c r="AW183" s="436" t="s">
        <v>7</v>
      </c>
      <c r="AX183" s="436" t="s">
        <v>84</v>
      </c>
      <c r="AY183" s="437" t="s">
        <v>153</v>
      </c>
    </row>
    <row r="184" spans="2:65" s="395" customFormat="1" ht="22.5" customHeight="1">
      <c r="B184" s="416"/>
      <c r="C184" s="474" t="s">
        <v>1285</v>
      </c>
      <c r="D184" s="474" t="s">
        <v>419</v>
      </c>
      <c r="E184" s="473" t="s">
        <v>2320</v>
      </c>
      <c r="F184" s="469" t="s">
        <v>2319</v>
      </c>
      <c r="G184" s="472" t="s">
        <v>486</v>
      </c>
      <c r="H184" s="471">
        <v>1</v>
      </c>
      <c r="I184" s="470"/>
      <c r="J184" s="470">
        <f>ROUND(I184*H184,2)</f>
        <v>0</v>
      </c>
      <c r="K184" s="469" t="s">
        <v>1889</v>
      </c>
      <c r="L184" s="468"/>
      <c r="M184" s="467" t="s">
        <v>5</v>
      </c>
      <c r="N184" s="466" t="s">
        <v>42</v>
      </c>
      <c r="O184" s="407">
        <v>0</v>
      </c>
      <c r="P184" s="407">
        <f>O184*H184</f>
        <v>0</v>
      </c>
      <c r="Q184" s="407">
        <v>0.08</v>
      </c>
      <c r="R184" s="407">
        <f>Q184*H184</f>
        <v>0.08</v>
      </c>
      <c r="S184" s="407">
        <v>0</v>
      </c>
      <c r="T184" s="406">
        <f>S184*H184</f>
        <v>0</v>
      </c>
      <c r="AR184" s="399" t="s">
        <v>154</v>
      </c>
      <c r="AT184" s="399" t="s">
        <v>419</v>
      </c>
      <c r="AU184" s="399" t="s">
        <v>95</v>
      </c>
      <c r="AY184" s="399" t="s">
        <v>153</v>
      </c>
      <c r="BE184" s="405">
        <f>IF(N184="základní",J184,0)</f>
        <v>0</v>
      </c>
      <c r="BF184" s="405">
        <f>IF(N184="snížená",J184,0)</f>
        <v>0</v>
      </c>
      <c r="BG184" s="405">
        <f>IF(N184="zákl. přenesená",J184,0)</f>
        <v>0</v>
      </c>
      <c r="BH184" s="405">
        <f>IF(N184="sníž. přenesená",J184,0)</f>
        <v>0</v>
      </c>
      <c r="BI184" s="405">
        <f>IF(N184="nulová",J184,0)</f>
        <v>0</v>
      </c>
      <c r="BJ184" s="399" t="s">
        <v>84</v>
      </c>
      <c r="BK184" s="405">
        <f>ROUND(I184*H184,2)</f>
        <v>0</v>
      </c>
      <c r="BL184" s="399" t="s">
        <v>159</v>
      </c>
      <c r="BM184" s="399" t="s">
        <v>2318</v>
      </c>
    </row>
    <row r="185" spans="2:65" s="395" customFormat="1" ht="30" customHeight="1">
      <c r="B185" s="396"/>
      <c r="D185" s="404" t="s">
        <v>1886</v>
      </c>
      <c r="F185" s="403" t="s">
        <v>2317</v>
      </c>
      <c r="L185" s="396"/>
      <c r="M185" s="433"/>
      <c r="N185" s="432"/>
      <c r="O185" s="432"/>
      <c r="P185" s="432"/>
      <c r="Q185" s="432"/>
      <c r="R185" s="432"/>
      <c r="S185" s="432"/>
      <c r="T185" s="431"/>
      <c r="AT185" s="399" t="s">
        <v>1886</v>
      </c>
      <c r="AU185" s="399" t="s">
        <v>95</v>
      </c>
    </row>
    <row r="186" spans="2:65" s="436" customFormat="1" ht="22.5" customHeight="1">
      <c r="B186" s="441"/>
      <c r="D186" s="445" t="s">
        <v>162</v>
      </c>
      <c r="E186" s="448" t="s">
        <v>5</v>
      </c>
      <c r="F186" s="447" t="s">
        <v>84</v>
      </c>
      <c r="H186" s="446">
        <v>1</v>
      </c>
      <c r="L186" s="441"/>
      <c r="M186" s="440"/>
      <c r="N186" s="439"/>
      <c r="O186" s="439"/>
      <c r="P186" s="439"/>
      <c r="Q186" s="439"/>
      <c r="R186" s="439"/>
      <c r="S186" s="439"/>
      <c r="T186" s="438"/>
      <c r="AT186" s="437" t="s">
        <v>162</v>
      </c>
      <c r="AU186" s="437" t="s">
        <v>95</v>
      </c>
      <c r="AV186" s="436" t="s">
        <v>95</v>
      </c>
      <c r="AW186" s="436" t="s">
        <v>7</v>
      </c>
      <c r="AX186" s="436" t="s">
        <v>84</v>
      </c>
      <c r="AY186" s="437" t="s">
        <v>153</v>
      </c>
    </row>
    <row r="187" spans="2:65" s="395" customFormat="1" ht="22.5" customHeight="1">
      <c r="B187" s="416"/>
      <c r="C187" s="474" t="s">
        <v>11</v>
      </c>
      <c r="D187" s="474" t="s">
        <v>419</v>
      </c>
      <c r="E187" s="473" t="s">
        <v>2316</v>
      </c>
      <c r="F187" s="469" t="s">
        <v>2315</v>
      </c>
      <c r="G187" s="472" t="s">
        <v>486</v>
      </c>
      <c r="H187" s="471">
        <v>1</v>
      </c>
      <c r="I187" s="470"/>
      <c r="J187" s="470">
        <f>ROUND(I187*H187,2)</f>
        <v>0</v>
      </c>
      <c r="K187" s="469" t="s">
        <v>1889</v>
      </c>
      <c r="L187" s="468"/>
      <c r="M187" s="467" t="s">
        <v>5</v>
      </c>
      <c r="N187" s="466" t="s">
        <v>42</v>
      </c>
      <c r="O187" s="407">
        <v>0</v>
      </c>
      <c r="P187" s="407">
        <f>O187*H187</f>
        <v>0</v>
      </c>
      <c r="Q187" s="407">
        <v>2.5000000000000001E-2</v>
      </c>
      <c r="R187" s="407">
        <f>Q187*H187</f>
        <v>2.5000000000000001E-2</v>
      </c>
      <c r="S187" s="407">
        <v>0</v>
      </c>
      <c r="T187" s="406">
        <f>S187*H187</f>
        <v>0</v>
      </c>
      <c r="AR187" s="399" t="s">
        <v>154</v>
      </c>
      <c r="AT187" s="399" t="s">
        <v>419</v>
      </c>
      <c r="AU187" s="399" t="s">
        <v>95</v>
      </c>
      <c r="AY187" s="399" t="s">
        <v>153</v>
      </c>
      <c r="BE187" s="405">
        <f>IF(N187="základní",J187,0)</f>
        <v>0</v>
      </c>
      <c r="BF187" s="405">
        <f>IF(N187="snížená",J187,0)</f>
        <v>0</v>
      </c>
      <c r="BG187" s="405">
        <f>IF(N187="zákl. přenesená",J187,0)</f>
        <v>0</v>
      </c>
      <c r="BH187" s="405">
        <f>IF(N187="sníž. přenesená",J187,0)</f>
        <v>0</v>
      </c>
      <c r="BI187" s="405">
        <f>IF(N187="nulová",J187,0)</f>
        <v>0</v>
      </c>
      <c r="BJ187" s="399" t="s">
        <v>84</v>
      </c>
      <c r="BK187" s="405">
        <f>ROUND(I187*H187,2)</f>
        <v>0</v>
      </c>
      <c r="BL187" s="399" t="s">
        <v>159</v>
      </c>
      <c r="BM187" s="399" t="s">
        <v>2314</v>
      </c>
    </row>
    <row r="188" spans="2:65" s="395" customFormat="1" ht="30" customHeight="1">
      <c r="B188" s="396"/>
      <c r="D188" s="404" t="s">
        <v>1886</v>
      </c>
      <c r="F188" s="403" t="s">
        <v>2313</v>
      </c>
      <c r="L188" s="396"/>
      <c r="M188" s="433"/>
      <c r="N188" s="432"/>
      <c r="O188" s="432"/>
      <c r="P188" s="432"/>
      <c r="Q188" s="432"/>
      <c r="R188" s="432"/>
      <c r="S188" s="432"/>
      <c r="T188" s="431"/>
      <c r="AT188" s="399" t="s">
        <v>1886</v>
      </c>
      <c r="AU188" s="399" t="s">
        <v>95</v>
      </c>
    </row>
    <row r="189" spans="2:65" s="436" customFormat="1" ht="22.5" customHeight="1">
      <c r="B189" s="441"/>
      <c r="D189" s="445" t="s">
        <v>162</v>
      </c>
      <c r="E189" s="448" t="s">
        <v>5</v>
      </c>
      <c r="F189" s="447" t="s">
        <v>84</v>
      </c>
      <c r="H189" s="446">
        <v>1</v>
      </c>
      <c r="L189" s="441"/>
      <c r="M189" s="440"/>
      <c r="N189" s="439"/>
      <c r="O189" s="439"/>
      <c r="P189" s="439"/>
      <c r="Q189" s="439"/>
      <c r="R189" s="439"/>
      <c r="S189" s="439"/>
      <c r="T189" s="438"/>
      <c r="AT189" s="437" t="s">
        <v>162</v>
      </c>
      <c r="AU189" s="437" t="s">
        <v>95</v>
      </c>
      <c r="AV189" s="436" t="s">
        <v>95</v>
      </c>
      <c r="AW189" s="436" t="s">
        <v>7</v>
      </c>
      <c r="AX189" s="436" t="s">
        <v>84</v>
      </c>
      <c r="AY189" s="437" t="s">
        <v>153</v>
      </c>
    </row>
    <row r="190" spans="2:65" s="395" customFormat="1" ht="22.5" customHeight="1">
      <c r="B190" s="416"/>
      <c r="C190" s="474" t="s">
        <v>262</v>
      </c>
      <c r="D190" s="474" t="s">
        <v>419</v>
      </c>
      <c r="E190" s="473" t="s">
        <v>2312</v>
      </c>
      <c r="F190" s="469" t="s">
        <v>2311</v>
      </c>
      <c r="G190" s="472" t="s">
        <v>486</v>
      </c>
      <c r="H190" s="471">
        <v>1</v>
      </c>
      <c r="I190" s="470"/>
      <c r="J190" s="470">
        <f>ROUND(I190*H190,2)</f>
        <v>0</v>
      </c>
      <c r="K190" s="469" t="s">
        <v>1889</v>
      </c>
      <c r="L190" s="468"/>
      <c r="M190" s="467" t="s">
        <v>5</v>
      </c>
      <c r="N190" s="466" t="s">
        <v>42</v>
      </c>
      <c r="O190" s="407">
        <v>0</v>
      </c>
      <c r="P190" s="407">
        <f>O190*H190</f>
        <v>0</v>
      </c>
      <c r="Q190" s="407">
        <v>5.0000000000000001E-4</v>
      </c>
      <c r="R190" s="407">
        <f>Q190*H190</f>
        <v>5.0000000000000001E-4</v>
      </c>
      <c r="S190" s="407">
        <v>0</v>
      </c>
      <c r="T190" s="406">
        <f>S190*H190</f>
        <v>0</v>
      </c>
      <c r="AR190" s="399" t="s">
        <v>154</v>
      </c>
      <c r="AT190" s="399" t="s">
        <v>419</v>
      </c>
      <c r="AU190" s="399" t="s">
        <v>95</v>
      </c>
      <c r="AY190" s="399" t="s">
        <v>153</v>
      </c>
      <c r="BE190" s="405">
        <f>IF(N190="základní",J190,0)</f>
        <v>0</v>
      </c>
      <c r="BF190" s="405">
        <f>IF(N190="snížená",J190,0)</f>
        <v>0</v>
      </c>
      <c r="BG190" s="405">
        <f>IF(N190="zákl. přenesená",J190,0)</f>
        <v>0</v>
      </c>
      <c r="BH190" s="405">
        <f>IF(N190="sníž. přenesená",J190,0)</f>
        <v>0</v>
      </c>
      <c r="BI190" s="405">
        <f>IF(N190="nulová",J190,0)</f>
        <v>0</v>
      </c>
      <c r="BJ190" s="399" t="s">
        <v>84</v>
      </c>
      <c r="BK190" s="405">
        <f>ROUND(I190*H190,2)</f>
        <v>0</v>
      </c>
      <c r="BL190" s="399" t="s">
        <v>159</v>
      </c>
      <c r="BM190" s="399" t="s">
        <v>2310</v>
      </c>
    </row>
    <row r="191" spans="2:65" s="395" customFormat="1" ht="30" customHeight="1">
      <c r="B191" s="396"/>
      <c r="D191" s="404" t="s">
        <v>1886</v>
      </c>
      <c r="F191" s="403" t="s">
        <v>2309</v>
      </c>
      <c r="L191" s="396"/>
      <c r="M191" s="433"/>
      <c r="N191" s="432"/>
      <c r="O191" s="432"/>
      <c r="P191" s="432"/>
      <c r="Q191" s="432"/>
      <c r="R191" s="432"/>
      <c r="S191" s="432"/>
      <c r="T191" s="431"/>
      <c r="AT191" s="399" t="s">
        <v>1886</v>
      </c>
      <c r="AU191" s="399" t="s">
        <v>95</v>
      </c>
    </row>
    <row r="192" spans="2:65" s="436" customFormat="1" ht="22.5" customHeight="1">
      <c r="B192" s="441"/>
      <c r="D192" s="445" t="s">
        <v>162</v>
      </c>
      <c r="E192" s="448" t="s">
        <v>5</v>
      </c>
      <c r="F192" s="447" t="s">
        <v>84</v>
      </c>
      <c r="H192" s="446">
        <v>1</v>
      </c>
      <c r="L192" s="441"/>
      <c r="M192" s="440"/>
      <c r="N192" s="439"/>
      <c r="O192" s="439"/>
      <c r="P192" s="439"/>
      <c r="Q192" s="439"/>
      <c r="R192" s="439"/>
      <c r="S192" s="439"/>
      <c r="T192" s="438"/>
      <c r="AT192" s="437" t="s">
        <v>162</v>
      </c>
      <c r="AU192" s="437" t="s">
        <v>95</v>
      </c>
      <c r="AV192" s="436" t="s">
        <v>95</v>
      </c>
      <c r="AW192" s="436" t="s">
        <v>7</v>
      </c>
      <c r="AX192" s="436" t="s">
        <v>84</v>
      </c>
      <c r="AY192" s="437" t="s">
        <v>153</v>
      </c>
    </row>
    <row r="193" spans="2:65" s="395" customFormat="1" ht="31.5" customHeight="1">
      <c r="B193" s="416"/>
      <c r="C193" s="415" t="s">
        <v>268</v>
      </c>
      <c r="D193" s="415" t="s">
        <v>155</v>
      </c>
      <c r="E193" s="414" t="s">
        <v>2308</v>
      </c>
      <c r="F193" s="410" t="s">
        <v>2307</v>
      </c>
      <c r="G193" s="413" t="s">
        <v>158</v>
      </c>
      <c r="H193" s="412">
        <v>1.107</v>
      </c>
      <c r="I193" s="411"/>
      <c r="J193" s="411">
        <f>ROUND(I193*H193,2)</f>
        <v>0</v>
      </c>
      <c r="K193" s="410" t="s">
        <v>1889</v>
      </c>
      <c r="L193" s="396"/>
      <c r="M193" s="409" t="s">
        <v>5</v>
      </c>
      <c r="N193" s="408" t="s">
        <v>42</v>
      </c>
      <c r="O193" s="407">
        <v>1.319</v>
      </c>
      <c r="P193" s="407">
        <f>O193*H193</f>
        <v>1.4601329999999999</v>
      </c>
      <c r="Q193" s="407">
        <v>0</v>
      </c>
      <c r="R193" s="407">
        <f>Q193*H193</f>
        <v>0</v>
      </c>
      <c r="S193" s="407">
        <v>0</v>
      </c>
      <c r="T193" s="406">
        <f>S193*H193</f>
        <v>0</v>
      </c>
      <c r="AR193" s="399" t="s">
        <v>159</v>
      </c>
      <c r="AT193" s="399" t="s">
        <v>155</v>
      </c>
      <c r="AU193" s="399" t="s">
        <v>95</v>
      </c>
      <c r="AY193" s="399" t="s">
        <v>153</v>
      </c>
      <c r="BE193" s="405">
        <f>IF(N193="základní",J193,0)</f>
        <v>0</v>
      </c>
      <c r="BF193" s="405">
        <f>IF(N193="snížená",J193,0)</f>
        <v>0</v>
      </c>
      <c r="BG193" s="405">
        <f>IF(N193="zákl. přenesená",J193,0)</f>
        <v>0</v>
      </c>
      <c r="BH193" s="405">
        <f>IF(N193="sníž. přenesená",J193,0)</f>
        <v>0</v>
      </c>
      <c r="BI193" s="405">
        <f>IF(N193="nulová",J193,0)</f>
        <v>0</v>
      </c>
      <c r="BJ193" s="399" t="s">
        <v>84</v>
      </c>
      <c r="BK193" s="405">
        <f>ROUND(I193*H193,2)</f>
        <v>0</v>
      </c>
      <c r="BL193" s="399" t="s">
        <v>159</v>
      </c>
      <c r="BM193" s="399" t="s">
        <v>2306</v>
      </c>
    </row>
    <row r="194" spans="2:65" s="395" customFormat="1" ht="30" customHeight="1">
      <c r="B194" s="396"/>
      <c r="D194" s="404" t="s">
        <v>1886</v>
      </c>
      <c r="F194" s="403" t="s">
        <v>2305</v>
      </c>
      <c r="L194" s="396"/>
      <c r="M194" s="433"/>
      <c r="N194" s="432"/>
      <c r="O194" s="432"/>
      <c r="P194" s="432"/>
      <c r="Q194" s="432"/>
      <c r="R194" s="432"/>
      <c r="S194" s="432"/>
      <c r="T194" s="431"/>
      <c r="AT194" s="399" t="s">
        <v>1886</v>
      </c>
      <c r="AU194" s="399" t="s">
        <v>95</v>
      </c>
    </row>
    <row r="195" spans="2:65" s="436" customFormat="1" ht="22.5" customHeight="1">
      <c r="B195" s="441"/>
      <c r="D195" s="445" t="s">
        <v>162</v>
      </c>
      <c r="E195" s="448" t="s">
        <v>5</v>
      </c>
      <c r="F195" s="447" t="s">
        <v>2304</v>
      </c>
      <c r="H195" s="446">
        <v>1.107</v>
      </c>
      <c r="L195" s="441"/>
      <c r="M195" s="440"/>
      <c r="N195" s="439"/>
      <c r="O195" s="439"/>
      <c r="P195" s="439"/>
      <c r="Q195" s="439"/>
      <c r="R195" s="439"/>
      <c r="S195" s="439"/>
      <c r="T195" s="438"/>
      <c r="AT195" s="437" t="s">
        <v>162</v>
      </c>
      <c r="AU195" s="437" t="s">
        <v>95</v>
      </c>
      <c r="AV195" s="436" t="s">
        <v>95</v>
      </c>
      <c r="AW195" s="436" t="s">
        <v>7</v>
      </c>
      <c r="AX195" s="436" t="s">
        <v>84</v>
      </c>
      <c r="AY195" s="437" t="s">
        <v>153</v>
      </c>
    </row>
    <row r="196" spans="2:65" s="395" customFormat="1" ht="22.5" customHeight="1">
      <c r="B196" s="416"/>
      <c r="C196" s="415" t="s">
        <v>916</v>
      </c>
      <c r="D196" s="415" t="s">
        <v>155</v>
      </c>
      <c r="E196" s="414" t="s">
        <v>2303</v>
      </c>
      <c r="F196" s="410" t="s">
        <v>2302</v>
      </c>
      <c r="G196" s="413" t="s">
        <v>204</v>
      </c>
      <c r="H196" s="412">
        <v>6.3</v>
      </c>
      <c r="I196" s="411"/>
      <c r="J196" s="411">
        <f>ROUND(I196*H196,2)</f>
        <v>0</v>
      </c>
      <c r="K196" s="410" t="s">
        <v>1889</v>
      </c>
      <c r="L196" s="396"/>
      <c r="M196" s="409" t="s">
        <v>5</v>
      </c>
      <c r="N196" s="408" t="s">
        <v>42</v>
      </c>
      <c r="O196" s="407">
        <v>0.96299999999999997</v>
      </c>
      <c r="P196" s="407">
        <f>O196*H196</f>
        <v>6.0668999999999995</v>
      </c>
      <c r="Q196" s="407">
        <v>4.0200000000000001E-3</v>
      </c>
      <c r="R196" s="407">
        <f>Q196*H196</f>
        <v>2.5326000000000001E-2</v>
      </c>
      <c r="S196" s="407">
        <v>0</v>
      </c>
      <c r="T196" s="406">
        <f>S196*H196</f>
        <v>0</v>
      </c>
      <c r="AR196" s="399" t="s">
        <v>159</v>
      </c>
      <c r="AT196" s="399" t="s">
        <v>155</v>
      </c>
      <c r="AU196" s="399" t="s">
        <v>95</v>
      </c>
      <c r="AY196" s="399" t="s">
        <v>153</v>
      </c>
      <c r="BE196" s="405">
        <f>IF(N196="základní",J196,0)</f>
        <v>0</v>
      </c>
      <c r="BF196" s="405">
        <f>IF(N196="snížená",J196,0)</f>
        <v>0</v>
      </c>
      <c r="BG196" s="405">
        <f>IF(N196="zákl. přenesená",J196,0)</f>
        <v>0</v>
      </c>
      <c r="BH196" s="405">
        <f>IF(N196="sníž. přenesená",J196,0)</f>
        <v>0</v>
      </c>
      <c r="BI196" s="405">
        <f>IF(N196="nulová",J196,0)</f>
        <v>0</v>
      </c>
      <c r="BJ196" s="399" t="s">
        <v>84</v>
      </c>
      <c r="BK196" s="405">
        <f>ROUND(I196*H196,2)</f>
        <v>0</v>
      </c>
      <c r="BL196" s="399" t="s">
        <v>159</v>
      </c>
      <c r="BM196" s="399" t="s">
        <v>2301</v>
      </c>
    </row>
    <row r="197" spans="2:65" s="395" customFormat="1" ht="22.5" customHeight="1">
      <c r="B197" s="396"/>
      <c r="D197" s="404" t="s">
        <v>1886</v>
      </c>
      <c r="F197" s="403" t="s">
        <v>2300</v>
      </c>
      <c r="L197" s="396"/>
      <c r="M197" s="433"/>
      <c r="N197" s="432"/>
      <c r="O197" s="432"/>
      <c r="P197" s="432"/>
      <c r="Q197" s="432"/>
      <c r="R197" s="432"/>
      <c r="S197" s="432"/>
      <c r="T197" s="431"/>
      <c r="AT197" s="399" t="s">
        <v>1886</v>
      </c>
      <c r="AU197" s="399" t="s">
        <v>95</v>
      </c>
    </row>
    <row r="198" spans="2:65" s="436" customFormat="1" ht="22.5" customHeight="1">
      <c r="B198" s="441"/>
      <c r="D198" s="445" t="s">
        <v>162</v>
      </c>
      <c r="E198" s="448" t="s">
        <v>5</v>
      </c>
      <c r="F198" s="447" t="s">
        <v>2299</v>
      </c>
      <c r="H198" s="446">
        <v>6.3</v>
      </c>
      <c r="L198" s="441"/>
      <c r="M198" s="440"/>
      <c r="N198" s="439"/>
      <c r="O198" s="439"/>
      <c r="P198" s="439"/>
      <c r="Q198" s="439"/>
      <c r="R198" s="439"/>
      <c r="S198" s="439"/>
      <c r="T198" s="438"/>
      <c r="AT198" s="437" t="s">
        <v>162</v>
      </c>
      <c r="AU198" s="437" t="s">
        <v>95</v>
      </c>
      <c r="AV198" s="436" t="s">
        <v>95</v>
      </c>
      <c r="AW198" s="436" t="s">
        <v>7</v>
      </c>
      <c r="AX198" s="436" t="s">
        <v>84</v>
      </c>
      <c r="AY198" s="437" t="s">
        <v>153</v>
      </c>
    </row>
    <row r="199" spans="2:65" s="395" customFormat="1" ht="22.5" customHeight="1">
      <c r="B199" s="416"/>
      <c r="C199" s="415" t="s">
        <v>276</v>
      </c>
      <c r="D199" s="415" t="s">
        <v>155</v>
      </c>
      <c r="E199" s="414" t="s">
        <v>2298</v>
      </c>
      <c r="F199" s="410" t="s">
        <v>2296</v>
      </c>
      <c r="G199" s="413" t="s">
        <v>486</v>
      </c>
      <c r="H199" s="412">
        <v>1</v>
      </c>
      <c r="I199" s="411"/>
      <c r="J199" s="411">
        <f>ROUND(I199*H199,2)</f>
        <v>0</v>
      </c>
      <c r="K199" s="410" t="s">
        <v>1889</v>
      </c>
      <c r="L199" s="396"/>
      <c r="M199" s="409" t="s">
        <v>5</v>
      </c>
      <c r="N199" s="408" t="s">
        <v>42</v>
      </c>
      <c r="O199" s="407">
        <v>0.81699999999999995</v>
      </c>
      <c r="P199" s="407">
        <f>O199*H199</f>
        <v>0.81699999999999995</v>
      </c>
      <c r="Q199" s="407">
        <v>3.9030000000000002E-2</v>
      </c>
      <c r="R199" s="407">
        <f>Q199*H199</f>
        <v>3.9030000000000002E-2</v>
      </c>
      <c r="S199" s="407">
        <v>0</v>
      </c>
      <c r="T199" s="406">
        <f>S199*H199</f>
        <v>0</v>
      </c>
      <c r="AR199" s="399" t="s">
        <v>159</v>
      </c>
      <c r="AT199" s="399" t="s">
        <v>155</v>
      </c>
      <c r="AU199" s="399" t="s">
        <v>95</v>
      </c>
      <c r="AY199" s="399" t="s">
        <v>153</v>
      </c>
      <c r="BE199" s="405">
        <f>IF(N199="základní",J199,0)</f>
        <v>0</v>
      </c>
      <c r="BF199" s="405">
        <f>IF(N199="snížená",J199,0)</f>
        <v>0</v>
      </c>
      <c r="BG199" s="405">
        <f>IF(N199="zákl. přenesená",J199,0)</f>
        <v>0</v>
      </c>
      <c r="BH199" s="405">
        <f>IF(N199="sníž. přenesená",J199,0)</f>
        <v>0</v>
      </c>
      <c r="BI199" s="405">
        <f>IF(N199="nulová",J199,0)</f>
        <v>0</v>
      </c>
      <c r="BJ199" s="399" t="s">
        <v>84</v>
      </c>
      <c r="BK199" s="405">
        <f>ROUND(I199*H199,2)</f>
        <v>0</v>
      </c>
      <c r="BL199" s="399" t="s">
        <v>159</v>
      </c>
      <c r="BM199" s="399" t="s">
        <v>2297</v>
      </c>
    </row>
    <row r="200" spans="2:65" s="395" customFormat="1" ht="22.5" customHeight="1">
      <c r="B200" s="396"/>
      <c r="D200" s="404" t="s">
        <v>1886</v>
      </c>
      <c r="F200" s="403" t="s">
        <v>2296</v>
      </c>
      <c r="L200" s="396"/>
      <c r="M200" s="433"/>
      <c r="N200" s="432"/>
      <c r="O200" s="432"/>
      <c r="P200" s="432"/>
      <c r="Q200" s="432"/>
      <c r="R200" s="432"/>
      <c r="S200" s="432"/>
      <c r="T200" s="431"/>
      <c r="AT200" s="399" t="s">
        <v>1886</v>
      </c>
      <c r="AU200" s="399" t="s">
        <v>95</v>
      </c>
    </row>
    <row r="201" spans="2:65" s="436" customFormat="1" ht="22.5" customHeight="1">
      <c r="B201" s="441"/>
      <c r="D201" s="445" t="s">
        <v>162</v>
      </c>
      <c r="E201" s="448" t="s">
        <v>5</v>
      </c>
      <c r="F201" s="447" t="s">
        <v>84</v>
      </c>
      <c r="H201" s="446">
        <v>1</v>
      </c>
      <c r="L201" s="441"/>
      <c r="M201" s="440"/>
      <c r="N201" s="439"/>
      <c r="O201" s="439"/>
      <c r="P201" s="439"/>
      <c r="Q201" s="439"/>
      <c r="R201" s="439"/>
      <c r="S201" s="439"/>
      <c r="T201" s="438"/>
      <c r="AT201" s="437" t="s">
        <v>162</v>
      </c>
      <c r="AU201" s="437" t="s">
        <v>95</v>
      </c>
      <c r="AV201" s="436" t="s">
        <v>95</v>
      </c>
      <c r="AW201" s="436" t="s">
        <v>7</v>
      </c>
      <c r="AX201" s="436" t="s">
        <v>84</v>
      </c>
      <c r="AY201" s="437" t="s">
        <v>153</v>
      </c>
    </row>
    <row r="202" spans="2:65" s="395" customFormat="1" ht="22.5" customHeight="1">
      <c r="B202" s="416"/>
      <c r="C202" s="474" t="s">
        <v>286</v>
      </c>
      <c r="D202" s="474" t="s">
        <v>419</v>
      </c>
      <c r="E202" s="473" t="s">
        <v>2295</v>
      </c>
      <c r="F202" s="469" t="s">
        <v>2294</v>
      </c>
      <c r="G202" s="472" t="s">
        <v>486</v>
      </c>
      <c r="H202" s="471">
        <v>1</v>
      </c>
      <c r="I202" s="470"/>
      <c r="J202" s="470">
        <f>ROUND(I202*H202,2)</f>
        <v>0</v>
      </c>
      <c r="K202" s="469" t="s">
        <v>1889</v>
      </c>
      <c r="L202" s="468"/>
      <c r="M202" s="467" t="s">
        <v>5</v>
      </c>
      <c r="N202" s="466" t="s">
        <v>42</v>
      </c>
      <c r="O202" s="407">
        <v>0</v>
      </c>
      <c r="P202" s="407">
        <f>O202*H202</f>
        <v>0</v>
      </c>
      <c r="Q202" s="407">
        <v>0.44900000000000001</v>
      </c>
      <c r="R202" s="407">
        <f>Q202*H202</f>
        <v>0.44900000000000001</v>
      </c>
      <c r="S202" s="407">
        <v>0</v>
      </c>
      <c r="T202" s="406">
        <f>S202*H202</f>
        <v>0</v>
      </c>
      <c r="AR202" s="399" t="s">
        <v>154</v>
      </c>
      <c r="AT202" s="399" t="s">
        <v>419</v>
      </c>
      <c r="AU202" s="399" t="s">
        <v>95</v>
      </c>
      <c r="AY202" s="399" t="s">
        <v>153</v>
      </c>
      <c r="BE202" s="405">
        <f>IF(N202="základní",J202,0)</f>
        <v>0</v>
      </c>
      <c r="BF202" s="405">
        <f>IF(N202="snížená",J202,0)</f>
        <v>0</v>
      </c>
      <c r="BG202" s="405">
        <f>IF(N202="zákl. přenesená",J202,0)</f>
        <v>0</v>
      </c>
      <c r="BH202" s="405">
        <f>IF(N202="sníž. přenesená",J202,0)</f>
        <v>0</v>
      </c>
      <c r="BI202" s="405">
        <f>IF(N202="nulová",J202,0)</f>
        <v>0</v>
      </c>
      <c r="BJ202" s="399" t="s">
        <v>84</v>
      </c>
      <c r="BK202" s="405">
        <f>ROUND(I202*H202,2)</f>
        <v>0</v>
      </c>
      <c r="BL202" s="399" t="s">
        <v>159</v>
      </c>
      <c r="BM202" s="399" t="s">
        <v>2293</v>
      </c>
    </row>
    <row r="203" spans="2:65" s="395" customFormat="1" ht="30" customHeight="1">
      <c r="B203" s="396"/>
      <c r="D203" s="404" t="s">
        <v>1886</v>
      </c>
      <c r="F203" s="403" t="s">
        <v>2292</v>
      </c>
      <c r="L203" s="396"/>
      <c r="M203" s="433"/>
      <c r="N203" s="432"/>
      <c r="O203" s="432"/>
      <c r="P203" s="432"/>
      <c r="Q203" s="432"/>
      <c r="R203" s="432"/>
      <c r="S203" s="432"/>
      <c r="T203" s="431"/>
      <c r="AT203" s="399" t="s">
        <v>1886</v>
      </c>
      <c r="AU203" s="399" t="s">
        <v>95</v>
      </c>
    </row>
    <row r="204" spans="2:65" s="436" customFormat="1" ht="22.5" customHeight="1">
      <c r="B204" s="441"/>
      <c r="D204" s="445" t="s">
        <v>162</v>
      </c>
      <c r="E204" s="448" t="s">
        <v>5</v>
      </c>
      <c r="F204" s="447" t="s">
        <v>84</v>
      </c>
      <c r="H204" s="446">
        <v>1</v>
      </c>
      <c r="L204" s="441"/>
      <c r="M204" s="440"/>
      <c r="N204" s="439"/>
      <c r="O204" s="439"/>
      <c r="P204" s="439"/>
      <c r="Q204" s="439"/>
      <c r="R204" s="439"/>
      <c r="S204" s="439"/>
      <c r="T204" s="438"/>
      <c r="AT204" s="437" t="s">
        <v>162</v>
      </c>
      <c r="AU204" s="437" t="s">
        <v>95</v>
      </c>
      <c r="AV204" s="436" t="s">
        <v>95</v>
      </c>
      <c r="AW204" s="436" t="s">
        <v>7</v>
      </c>
      <c r="AX204" s="436" t="s">
        <v>84</v>
      </c>
      <c r="AY204" s="437" t="s">
        <v>153</v>
      </c>
    </row>
    <row r="205" spans="2:65" s="395" customFormat="1" ht="22.5" customHeight="1">
      <c r="B205" s="416"/>
      <c r="C205" s="415" t="s">
        <v>281</v>
      </c>
      <c r="D205" s="415" t="s">
        <v>155</v>
      </c>
      <c r="E205" s="414" t="s">
        <v>2291</v>
      </c>
      <c r="F205" s="410" t="s">
        <v>2289</v>
      </c>
      <c r="G205" s="413" t="s">
        <v>486</v>
      </c>
      <c r="H205" s="412">
        <v>1</v>
      </c>
      <c r="I205" s="411"/>
      <c r="J205" s="411">
        <f>ROUND(I205*H205,2)</f>
        <v>0</v>
      </c>
      <c r="K205" s="410" t="s">
        <v>1889</v>
      </c>
      <c r="L205" s="396"/>
      <c r="M205" s="409" t="s">
        <v>5</v>
      </c>
      <c r="N205" s="408" t="s">
        <v>42</v>
      </c>
      <c r="O205" s="407">
        <v>1.5620000000000001</v>
      </c>
      <c r="P205" s="407">
        <f>O205*H205</f>
        <v>1.5620000000000001</v>
      </c>
      <c r="Q205" s="407">
        <v>9.1800000000000007E-3</v>
      </c>
      <c r="R205" s="407">
        <f>Q205*H205</f>
        <v>9.1800000000000007E-3</v>
      </c>
      <c r="S205" s="407">
        <v>0</v>
      </c>
      <c r="T205" s="406">
        <f>S205*H205</f>
        <v>0</v>
      </c>
      <c r="AR205" s="399" t="s">
        <v>159</v>
      </c>
      <c r="AT205" s="399" t="s">
        <v>155</v>
      </c>
      <c r="AU205" s="399" t="s">
        <v>95</v>
      </c>
      <c r="AY205" s="399" t="s">
        <v>153</v>
      </c>
      <c r="BE205" s="405">
        <f>IF(N205="základní",J205,0)</f>
        <v>0</v>
      </c>
      <c r="BF205" s="405">
        <f>IF(N205="snížená",J205,0)</f>
        <v>0</v>
      </c>
      <c r="BG205" s="405">
        <f>IF(N205="zákl. přenesená",J205,0)</f>
        <v>0</v>
      </c>
      <c r="BH205" s="405">
        <f>IF(N205="sníž. přenesená",J205,0)</f>
        <v>0</v>
      </c>
      <c r="BI205" s="405">
        <f>IF(N205="nulová",J205,0)</f>
        <v>0</v>
      </c>
      <c r="BJ205" s="399" t="s">
        <v>84</v>
      </c>
      <c r="BK205" s="405">
        <f>ROUND(I205*H205,2)</f>
        <v>0</v>
      </c>
      <c r="BL205" s="399" t="s">
        <v>159</v>
      </c>
      <c r="BM205" s="399" t="s">
        <v>2290</v>
      </c>
    </row>
    <row r="206" spans="2:65" s="395" customFormat="1" ht="22.5" customHeight="1">
      <c r="B206" s="396"/>
      <c r="D206" s="404" t="s">
        <v>1886</v>
      </c>
      <c r="F206" s="403" t="s">
        <v>2289</v>
      </c>
      <c r="L206" s="396"/>
      <c r="M206" s="433"/>
      <c r="N206" s="432"/>
      <c r="O206" s="432"/>
      <c r="P206" s="432"/>
      <c r="Q206" s="432"/>
      <c r="R206" s="432"/>
      <c r="S206" s="432"/>
      <c r="T206" s="431"/>
      <c r="AT206" s="399" t="s">
        <v>1886</v>
      </c>
      <c r="AU206" s="399" t="s">
        <v>95</v>
      </c>
    </row>
    <row r="207" spans="2:65" s="436" customFormat="1" ht="22.5" customHeight="1">
      <c r="B207" s="441"/>
      <c r="D207" s="445" t="s">
        <v>162</v>
      </c>
      <c r="E207" s="448" t="s">
        <v>5</v>
      </c>
      <c r="F207" s="447" t="s">
        <v>84</v>
      </c>
      <c r="H207" s="446">
        <v>1</v>
      </c>
      <c r="L207" s="441"/>
      <c r="M207" s="440"/>
      <c r="N207" s="439"/>
      <c r="O207" s="439"/>
      <c r="P207" s="439"/>
      <c r="Q207" s="439"/>
      <c r="R207" s="439"/>
      <c r="S207" s="439"/>
      <c r="T207" s="438"/>
      <c r="AT207" s="437" t="s">
        <v>162</v>
      </c>
      <c r="AU207" s="437" t="s">
        <v>95</v>
      </c>
      <c r="AV207" s="436" t="s">
        <v>95</v>
      </c>
      <c r="AW207" s="436" t="s">
        <v>7</v>
      </c>
      <c r="AX207" s="436" t="s">
        <v>84</v>
      </c>
      <c r="AY207" s="437" t="s">
        <v>153</v>
      </c>
    </row>
    <row r="208" spans="2:65" s="395" customFormat="1" ht="22.5" customHeight="1">
      <c r="B208" s="416"/>
      <c r="C208" s="474" t="s">
        <v>352</v>
      </c>
      <c r="D208" s="474" t="s">
        <v>419</v>
      </c>
      <c r="E208" s="473" t="s">
        <v>2288</v>
      </c>
      <c r="F208" s="469" t="s">
        <v>2287</v>
      </c>
      <c r="G208" s="472" t="s">
        <v>486</v>
      </c>
      <c r="H208" s="471">
        <v>1</v>
      </c>
      <c r="I208" s="470"/>
      <c r="J208" s="470">
        <f>ROUND(I208*H208,2)</f>
        <v>0</v>
      </c>
      <c r="K208" s="469" t="s">
        <v>1889</v>
      </c>
      <c r="L208" s="468"/>
      <c r="M208" s="467" t="s">
        <v>5</v>
      </c>
      <c r="N208" s="466" t="s">
        <v>42</v>
      </c>
      <c r="O208" s="407">
        <v>0</v>
      </c>
      <c r="P208" s="407">
        <f>O208*H208</f>
        <v>0</v>
      </c>
      <c r="Q208" s="407">
        <v>0.5</v>
      </c>
      <c r="R208" s="407">
        <f>Q208*H208</f>
        <v>0.5</v>
      </c>
      <c r="S208" s="407">
        <v>0</v>
      </c>
      <c r="T208" s="406">
        <f>S208*H208</f>
        <v>0</v>
      </c>
      <c r="AR208" s="399" t="s">
        <v>154</v>
      </c>
      <c r="AT208" s="399" t="s">
        <v>419</v>
      </c>
      <c r="AU208" s="399" t="s">
        <v>95</v>
      </c>
      <c r="AY208" s="399" t="s">
        <v>153</v>
      </c>
      <c r="BE208" s="405">
        <f>IF(N208="základní",J208,0)</f>
        <v>0</v>
      </c>
      <c r="BF208" s="405">
        <f>IF(N208="snížená",J208,0)</f>
        <v>0</v>
      </c>
      <c r="BG208" s="405">
        <f>IF(N208="zákl. přenesená",J208,0)</f>
        <v>0</v>
      </c>
      <c r="BH208" s="405">
        <f>IF(N208="sníž. přenesená",J208,0)</f>
        <v>0</v>
      </c>
      <c r="BI208" s="405">
        <f>IF(N208="nulová",J208,0)</f>
        <v>0</v>
      </c>
      <c r="BJ208" s="399" t="s">
        <v>84</v>
      </c>
      <c r="BK208" s="405">
        <f>ROUND(I208*H208,2)</f>
        <v>0</v>
      </c>
      <c r="BL208" s="399" t="s">
        <v>159</v>
      </c>
      <c r="BM208" s="399" t="s">
        <v>2286</v>
      </c>
    </row>
    <row r="209" spans="2:65" s="395" customFormat="1" ht="30" customHeight="1">
      <c r="B209" s="396"/>
      <c r="D209" s="404" t="s">
        <v>1886</v>
      </c>
      <c r="F209" s="403" t="s">
        <v>2285</v>
      </c>
      <c r="L209" s="396"/>
      <c r="M209" s="433"/>
      <c r="N209" s="432"/>
      <c r="O209" s="432"/>
      <c r="P209" s="432"/>
      <c r="Q209" s="432"/>
      <c r="R209" s="432"/>
      <c r="S209" s="432"/>
      <c r="T209" s="431"/>
      <c r="AT209" s="399" t="s">
        <v>1886</v>
      </c>
      <c r="AU209" s="399" t="s">
        <v>95</v>
      </c>
    </row>
    <row r="210" spans="2:65" s="436" customFormat="1" ht="22.5" customHeight="1">
      <c r="B210" s="441"/>
      <c r="D210" s="445" t="s">
        <v>162</v>
      </c>
      <c r="E210" s="448" t="s">
        <v>5</v>
      </c>
      <c r="F210" s="447" t="s">
        <v>84</v>
      </c>
      <c r="H210" s="446">
        <v>1</v>
      </c>
      <c r="L210" s="441"/>
      <c r="M210" s="440"/>
      <c r="N210" s="439"/>
      <c r="O210" s="439"/>
      <c r="P210" s="439"/>
      <c r="Q210" s="439"/>
      <c r="R210" s="439"/>
      <c r="S210" s="439"/>
      <c r="T210" s="438"/>
      <c r="AT210" s="437" t="s">
        <v>162</v>
      </c>
      <c r="AU210" s="437" t="s">
        <v>95</v>
      </c>
      <c r="AV210" s="436" t="s">
        <v>95</v>
      </c>
      <c r="AW210" s="436" t="s">
        <v>7</v>
      </c>
      <c r="AX210" s="436" t="s">
        <v>84</v>
      </c>
      <c r="AY210" s="437" t="s">
        <v>153</v>
      </c>
    </row>
    <row r="211" spans="2:65" s="395" customFormat="1" ht="22.5" customHeight="1">
      <c r="B211" s="416"/>
      <c r="C211" s="415" t="s">
        <v>358</v>
      </c>
      <c r="D211" s="415" t="s">
        <v>155</v>
      </c>
      <c r="E211" s="414" t="s">
        <v>2284</v>
      </c>
      <c r="F211" s="410" t="s">
        <v>2282</v>
      </c>
      <c r="G211" s="413" t="s">
        <v>486</v>
      </c>
      <c r="H211" s="412">
        <v>1</v>
      </c>
      <c r="I211" s="411"/>
      <c r="J211" s="411">
        <f>ROUND(I211*H211,2)</f>
        <v>0</v>
      </c>
      <c r="K211" s="410" t="s">
        <v>1889</v>
      </c>
      <c r="L211" s="396"/>
      <c r="M211" s="409" t="s">
        <v>5</v>
      </c>
      <c r="N211" s="408" t="s">
        <v>42</v>
      </c>
      <c r="O211" s="407">
        <v>2.08</v>
      </c>
      <c r="P211" s="407">
        <f>O211*H211</f>
        <v>2.08</v>
      </c>
      <c r="Q211" s="407">
        <v>2.7529999999999999E-2</v>
      </c>
      <c r="R211" s="407">
        <f>Q211*H211</f>
        <v>2.7529999999999999E-2</v>
      </c>
      <c r="S211" s="407">
        <v>0</v>
      </c>
      <c r="T211" s="406">
        <f>S211*H211</f>
        <v>0</v>
      </c>
      <c r="AR211" s="399" t="s">
        <v>159</v>
      </c>
      <c r="AT211" s="399" t="s">
        <v>155</v>
      </c>
      <c r="AU211" s="399" t="s">
        <v>95</v>
      </c>
      <c r="AY211" s="399" t="s">
        <v>153</v>
      </c>
      <c r="BE211" s="405">
        <f>IF(N211="základní",J211,0)</f>
        <v>0</v>
      </c>
      <c r="BF211" s="405">
        <f>IF(N211="snížená",J211,0)</f>
        <v>0</v>
      </c>
      <c r="BG211" s="405">
        <f>IF(N211="zákl. přenesená",J211,0)</f>
        <v>0</v>
      </c>
      <c r="BH211" s="405">
        <f>IF(N211="sníž. přenesená",J211,0)</f>
        <v>0</v>
      </c>
      <c r="BI211" s="405">
        <f>IF(N211="nulová",J211,0)</f>
        <v>0</v>
      </c>
      <c r="BJ211" s="399" t="s">
        <v>84</v>
      </c>
      <c r="BK211" s="405">
        <f>ROUND(I211*H211,2)</f>
        <v>0</v>
      </c>
      <c r="BL211" s="399" t="s">
        <v>159</v>
      </c>
      <c r="BM211" s="399" t="s">
        <v>2283</v>
      </c>
    </row>
    <row r="212" spans="2:65" s="395" customFormat="1" ht="22.5" customHeight="1">
      <c r="B212" s="396"/>
      <c r="D212" s="404" t="s">
        <v>1886</v>
      </c>
      <c r="F212" s="403" t="s">
        <v>2282</v>
      </c>
      <c r="L212" s="396"/>
      <c r="M212" s="433"/>
      <c r="N212" s="432"/>
      <c r="O212" s="432"/>
      <c r="P212" s="432"/>
      <c r="Q212" s="432"/>
      <c r="R212" s="432"/>
      <c r="S212" s="432"/>
      <c r="T212" s="431"/>
      <c r="AT212" s="399" t="s">
        <v>1886</v>
      </c>
      <c r="AU212" s="399" t="s">
        <v>95</v>
      </c>
    </row>
    <row r="213" spans="2:65" s="436" customFormat="1" ht="22.5" customHeight="1">
      <c r="B213" s="441"/>
      <c r="D213" s="445" t="s">
        <v>162</v>
      </c>
      <c r="E213" s="448" t="s">
        <v>5</v>
      </c>
      <c r="F213" s="447" t="s">
        <v>84</v>
      </c>
      <c r="H213" s="446">
        <v>1</v>
      </c>
      <c r="L213" s="441"/>
      <c r="M213" s="440"/>
      <c r="N213" s="439"/>
      <c r="O213" s="439"/>
      <c r="P213" s="439"/>
      <c r="Q213" s="439"/>
      <c r="R213" s="439"/>
      <c r="S213" s="439"/>
      <c r="T213" s="438"/>
      <c r="AT213" s="437" t="s">
        <v>162</v>
      </c>
      <c r="AU213" s="437" t="s">
        <v>95</v>
      </c>
      <c r="AV213" s="436" t="s">
        <v>95</v>
      </c>
      <c r="AW213" s="436" t="s">
        <v>7</v>
      </c>
      <c r="AX213" s="436" t="s">
        <v>84</v>
      </c>
      <c r="AY213" s="437" t="s">
        <v>153</v>
      </c>
    </row>
    <row r="214" spans="2:65" s="395" customFormat="1" ht="22.5" customHeight="1">
      <c r="B214" s="416"/>
      <c r="C214" s="474" t="s">
        <v>541</v>
      </c>
      <c r="D214" s="474" t="s">
        <v>419</v>
      </c>
      <c r="E214" s="473" t="s">
        <v>2281</v>
      </c>
      <c r="F214" s="469" t="s">
        <v>2280</v>
      </c>
      <c r="G214" s="472" t="s">
        <v>486</v>
      </c>
      <c r="H214" s="471">
        <v>1</v>
      </c>
      <c r="I214" s="470"/>
      <c r="J214" s="470">
        <f>ROUND(I214*H214,2)</f>
        <v>0</v>
      </c>
      <c r="K214" s="469" t="s">
        <v>1889</v>
      </c>
      <c r="L214" s="468"/>
      <c r="M214" s="467" t="s">
        <v>5</v>
      </c>
      <c r="N214" s="466" t="s">
        <v>42</v>
      </c>
      <c r="O214" s="407">
        <v>0</v>
      </c>
      <c r="P214" s="407">
        <f>O214*H214</f>
        <v>0</v>
      </c>
      <c r="Q214" s="407">
        <v>1.35</v>
      </c>
      <c r="R214" s="407">
        <f>Q214*H214</f>
        <v>1.35</v>
      </c>
      <c r="S214" s="407">
        <v>0</v>
      </c>
      <c r="T214" s="406">
        <f>S214*H214</f>
        <v>0</v>
      </c>
      <c r="AR214" s="399" t="s">
        <v>154</v>
      </c>
      <c r="AT214" s="399" t="s">
        <v>419</v>
      </c>
      <c r="AU214" s="399" t="s">
        <v>95</v>
      </c>
      <c r="AY214" s="399" t="s">
        <v>153</v>
      </c>
      <c r="BE214" s="405">
        <f>IF(N214="základní",J214,0)</f>
        <v>0</v>
      </c>
      <c r="BF214" s="405">
        <f>IF(N214="snížená",J214,0)</f>
        <v>0</v>
      </c>
      <c r="BG214" s="405">
        <f>IF(N214="zákl. přenesená",J214,0)</f>
        <v>0</v>
      </c>
      <c r="BH214" s="405">
        <f>IF(N214="sníž. přenesená",J214,0)</f>
        <v>0</v>
      </c>
      <c r="BI214" s="405">
        <f>IF(N214="nulová",J214,0)</f>
        <v>0</v>
      </c>
      <c r="BJ214" s="399" t="s">
        <v>84</v>
      </c>
      <c r="BK214" s="405">
        <f>ROUND(I214*H214,2)</f>
        <v>0</v>
      </c>
      <c r="BL214" s="399" t="s">
        <v>159</v>
      </c>
      <c r="BM214" s="399" t="s">
        <v>2279</v>
      </c>
    </row>
    <row r="215" spans="2:65" s="395" customFormat="1" ht="30" customHeight="1">
      <c r="B215" s="396"/>
      <c r="D215" s="404" t="s">
        <v>1886</v>
      </c>
      <c r="F215" s="403" t="s">
        <v>2278</v>
      </c>
      <c r="L215" s="396"/>
      <c r="M215" s="433"/>
      <c r="N215" s="432"/>
      <c r="O215" s="432"/>
      <c r="P215" s="432"/>
      <c r="Q215" s="432"/>
      <c r="R215" s="432"/>
      <c r="S215" s="432"/>
      <c r="T215" s="431"/>
      <c r="AT215" s="399" t="s">
        <v>1886</v>
      </c>
      <c r="AU215" s="399" t="s">
        <v>95</v>
      </c>
    </row>
    <row r="216" spans="2:65" s="436" customFormat="1" ht="22.5" customHeight="1">
      <c r="B216" s="441"/>
      <c r="D216" s="445" t="s">
        <v>162</v>
      </c>
      <c r="E216" s="448" t="s">
        <v>5</v>
      </c>
      <c r="F216" s="447" t="s">
        <v>84</v>
      </c>
      <c r="H216" s="446">
        <v>1</v>
      </c>
      <c r="L216" s="441"/>
      <c r="M216" s="440"/>
      <c r="N216" s="439"/>
      <c r="O216" s="439"/>
      <c r="P216" s="439"/>
      <c r="Q216" s="439"/>
      <c r="R216" s="439"/>
      <c r="S216" s="439"/>
      <c r="T216" s="438"/>
      <c r="AT216" s="437" t="s">
        <v>162</v>
      </c>
      <c r="AU216" s="437" t="s">
        <v>95</v>
      </c>
      <c r="AV216" s="436" t="s">
        <v>95</v>
      </c>
      <c r="AW216" s="436" t="s">
        <v>7</v>
      </c>
      <c r="AX216" s="436" t="s">
        <v>84</v>
      </c>
      <c r="AY216" s="437" t="s">
        <v>153</v>
      </c>
    </row>
    <row r="217" spans="2:65" s="395" customFormat="1" ht="22.5" customHeight="1">
      <c r="B217" s="416"/>
      <c r="C217" s="415" t="s">
        <v>547</v>
      </c>
      <c r="D217" s="415" t="s">
        <v>155</v>
      </c>
      <c r="E217" s="414" t="s">
        <v>2277</v>
      </c>
      <c r="F217" s="410" t="s">
        <v>2276</v>
      </c>
      <c r="G217" s="413" t="s">
        <v>486</v>
      </c>
      <c r="H217" s="412">
        <v>1</v>
      </c>
      <c r="I217" s="411"/>
      <c r="J217" s="411">
        <f>ROUND(I217*H217,2)</f>
        <v>0</v>
      </c>
      <c r="K217" s="410" t="s">
        <v>1889</v>
      </c>
      <c r="L217" s="396"/>
      <c r="M217" s="409" t="s">
        <v>5</v>
      </c>
      <c r="N217" s="408" t="s">
        <v>42</v>
      </c>
      <c r="O217" s="407">
        <v>1.694</v>
      </c>
      <c r="P217" s="407">
        <f>O217*H217</f>
        <v>1.694</v>
      </c>
      <c r="Q217" s="407">
        <v>7.0200000000000002E-3</v>
      </c>
      <c r="R217" s="407">
        <f>Q217*H217</f>
        <v>7.0200000000000002E-3</v>
      </c>
      <c r="S217" s="407">
        <v>0</v>
      </c>
      <c r="T217" s="406">
        <f>S217*H217</f>
        <v>0</v>
      </c>
      <c r="AR217" s="399" t="s">
        <v>159</v>
      </c>
      <c r="AT217" s="399" t="s">
        <v>155</v>
      </c>
      <c r="AU217" s="399" t="s">
        <v>95</v>
      </c>
      <c r="AY217" s="399" t="s">
        <v>153</v>
      </c>
      <c r="BE217" s="405">
        <f>IF(N217="základní",J217,0)</f>
        <v>0</v>
      </c>
      <c r="BF217" s="405">
        <f>IF(N217="snížená",J217,0)</f>
        <v>0</v>
      </c>
      <c r="BG217" s="405">
        <f>IF(N217="zákl. přenesená",J217,0)</f>
        <v>0</v>
      </c>
      <c r="BH217" s="405">
        <f>IF(N217="sníž. přenesená",J217,0)</f>
        <v>0</v>
      </c>
      <c r="BI217" s="405">
        <f>IF(N217="nulová",J217,0)</f>
        <v>0</v>
      </c>
      <c r="BJ217" s="399" t="s">
        <v>84</v>
      </c>
      <c r="BK217" s="405">
        <f>ROUND(I217*H217,2)</f>
        <v>0</v>
      </c>
      <c r="BL217" s="399" t="s">
        <v>159</v>
      </c>
      <c r="BM217" s="399" t="s">
        <v>2275</v>
      </c>
    </row>
    <row r="218" spans="2:65" s="395" customFormat="1" ht="22.5" customHeight="1">
      <c r="B218" s="396"/>
      <c r="D218" s="404" t="s">
        <v>1886</v>
      </c>
      <c r="F218" s="403" t="s">
        <v>2274</v>
      </c>
      <c r="L218" s="396"/>
      <c r="M218" s="433"/>
      <c r="N218" s="432"/>
      <c r="O218" s="432"/>
      <c r="P218" s="432"/>
      <c r="Q218" s="432"/>
      <c r="R218" s="432"/>
      <c r="S218" s="432"/>
      <c r="T218" s="431"/>
      <c r="AT218" s="399" t="s">
        <v>1886</v>
      </c>
      <c r="AU218" s="399" t="s">
        <v>95</v>
      </c>
    </row>
    <row r="219" spans="2:65" s="436" customFormat="1" ht="22.5" customHeight="1">
      <c r="B219" s="441"/>
      <c r="D219" s="445" t="s">
        <v>162</v>
      </c>
      <c r="E219" s="448" t="s">
        <v>5</v>
      </c>
      <c r="F219" s="447" t="s">
        <v>84</v>
      </c>
      <c r="H219" s="446">
        <v>1</v>
      </c>
      <c r="L219" s="441"/>
      <c r="M219" s="440"/>
      <c r="N219" s="439"/>
      <c r="O219" s="439"/>
      <c r="P219" s="439"/>
      <c r="Q219" s="439"/>
      <c r="R219" s="439"/>
      <c r="S219" s="439"/>
      <c r="T219" s="438"/>
      <c r="AT219" s="437" t="s">
        <v>162</v>
      </c>
      <c r="AU219" s="437" t="s">
        <v>95</v>
      </c>
      <c r="AV219" s="436" t="s">
        <v>95</v>
      </c>
      <c r="AW219" s="436" t="s">
        <v>7</v>
      </c>
      <c r="AX219" s="436" t="s">
        <v>84</v>
      </c>
      <c r="AY219" s="437" t="s">
        <v>153</v>
      </c>
    </row>
    <row r="220" spans="2:65" s="395" customFormat="1" ht="22.5" customHeight="1">
      <c r="B220" s="416"/>
      <c r="C220" s="474" t="s">
        <v>348</v>
      </c>
      <c r="D220" s="474" t="s">
        <v>419</v>
      </c>
      <c r="E220" s="473" t="s">
        <v>2273</v>
      </c>
      <c r="F220" s="469" t="s">
        <v>2272</v>
      </c>
      <c r="G220" s="472" t="s">
        <v>486</v>
      </c>
      <c r="H220" s="471">
        <v>1</v>
      </c>
      <c r="I220" s="470"/>
      <c r="J220" s="470">
        <f>ROUND(I220*H220,2)</f>
        <v>0</v>
      </c>
      <c r="K220" s="469" t="s">
        <v>1889</v>
      </c>
      <c r="L220" s="468"/>
      <c r="M220" s="467" t="s">
        <v>5</v>
      </c>
      <c r="N220" s="466" t="s">
        <v>42</v>
      </c>
      <c r="O220" s="407">
        <v>0</v>
      </c>
      <c r="P220" s="407">
        <f>O220*H220</f>
        <v>0</v>
      </c>
      <c r="Q220" s="407">
        <v>0.10199999999999999</v>
      </c>
      <c r="R220" s="407">
        <f>Q220*H220</f>
        <v>0.10199999999999999</v>
      </c>
      <c r="S220" s="407">
        <v>0</v>
      </c>
      <c r="T220" s="406">
        <f>S220*H220</f>
        <v>0</v>
      </c>
      <c r="AR220" s="399" t="s">
        <v>154</v>
      </c>
      <c r="AT220" s="399" t="s">
        <v>419</v>
      </c>
      <c r="AU220" s="399" t="s">
        <v>95</v>
      </c>
      <c r="AY220" s="399" t="s">
        <v>153</v>
      </c>
      <c r="BE220" s="405">
        <f>IF(N220="základní",J220,0)</f>
        <v>0</v>
      </c>
      <c r="BF220" s="405">
        <f>IF(N220="snížená",J220,0)</f>
        <v>0</v>
      </c>
      <c r="BG220" s="405">
        <f>IF(N220="zákl. přenesená",J220,0)</f>
        <v>0</v>
      </c>
      <c r="BH220" s="405">
        <f>IF(N220="sníž. přenesená",J220,0)</f>
        <v>0</v>
      </c>
      <c r="BI220" s="405">
        <f>IF(N220="nulová",J220,0)</f>
        <v>0</v>
      </c>
      <c r="BJ220" s="399" t="s">
        <v>84</v>
      </c>
      <c r="BK220" s="405">
        <f>ROUND(I220*H220,2)</f>
        <v>0</v>
      </c>
      <c r="BL220" s="399" t="s">
        <v>159</v>
      </c>
      <c r="BM220" s="399" t="s">
        <v>2271</v>
      </c>
    </row>
    <row r="221" spans="2:65" s="395" customFormat="1" ht="42" customHeight="1">
      <c r="B221" s="396"/>
      <c r="D221" s="404" t="s">
        <v>1886</v>
      </c>
      <c r="F221" s="403" t="s">
        <v>2270</v>
      </c>
      <c r="L221" s="396"/>
      <c r="M221" s="433"/>
      <c r="N221" s="432"/>
      <c r="O221" s="432"/>
      <c r="P221" s="432"/>
      <c r="Q221" s="432"/>
      <c r="R221" s="432"/>
      <c r="S221" s="432"/>
      <c r="T221" s="431"/>
      <c r="AT221" s="399" t="s">
        <v>1886</v>
      </c>
      <c r="AU221" s="399" t="s">
        <v>95</v>
      </c>
    </row>
    <row r="222" spans="2:65" s="436" customFormat="1" ht="22.5" customHeight="1">
      <c r="B222" s="441"/>
      <c r="D222" s="445" t="s">
        <v>162</v>
      </c>
      <c r="E222" s="448" t="s">
        <v>5</v>
      </c>
      <c r="F222" s="447" t="s">
        <v>84</v>
      </c>
      <c r="H222" s="446">
        <v>1</v>
      </c>
      <c r="L222" s="441"/>
      <c r="M222" s="440"/>
      <c r="N222" s="439"/>
      <c r="O222" s="439"/>
      <c r="P222" s="439"/>
      <c r="Q222" s="439"/>
      <c r="R222" s="439"/>
      <c r="S222" s="439"/>
      <c r="T222" s="438"/>
      <c r="AT222" s="437" t="s">
        <v>162</v>
      </c>
      <c r="AU222" s="437" t="s">
        <v>95</v>
      </c>
      <c r="AV222" s="436" t="s">
        <v>95</v>
      </c>
      <c r="AW222" s="436" t="s">
        <v>7</v>
      </c>
      <c r="AX222" s="436" t="s">
        <v>84</v>
      </c>
      <c r="AY222" s="437" t="s">
        <v>153</v>
      </c>
    </row>
    <row r="223" spans="2:65" s="395" customFormat="1" ht="22.5" customHeight="1">
      <c r="B223" s="416"/>
      <c r="C223" s="415" t="s">
        <v>341</v>
      </c>
      <c r="D223" s="415" t="s">
        <v>155</v>
      </c>
      <c r="E223" s="414" t="s">
        <v>2269</v>
      </c>
      <c r="F223" s="410" t="s">
        <v>2268</v>
      </c>
      <c r="G223" s="413" t="s">
        <v>486</v>
      </c>
      <c r="H223" s="412">
        <v>1</v>
      </c>
      <c r="I223" s="411"/>
      <c r="J223" s="411">
        <f>ROUND(I223*H223,2)</f>
        <v>0</v>
      </c>
      <c r="K223" s="410" t="s">
        <v>5</v>
      </c>
      <c r="L223" s="396"/>
      <c r="M223" s="409" t="s">
        <v>5</v>
      </c>
      <c r="N223" s="408" t="s">
        <v>42</v>
      </c>
      <c r="O223" s="407">
        <v>2.9079999999999999</v>
      </c>
      <c r="P223" s="407">
        <f>O223*H223</f>
        <v>2.9079999999999999</v>
      </c>
      <c r="Q223" s="407">
        <v>6.5670000000000006E-2</v>
      </c>
      <c r="R223" s="407">
        <f>Q223*H223</f>
        <v>6.5670000000000006E-2</v>
      </c>
      <c r="S223" s="407">
        <v>0</v>
      </c>
      <c r="T223" s="406">
        <f>S223*H223</f>
        <v>0</v>
      </c>
      <c r="AR223" s="399" t="s">
        <v>159</v>
      </c>
      <c r="AT223" s="399" t="s">
        <v>155</v>
      </c>
      <c r="AU223" s="399" t="s">
        <v>95</v>
      </c>
      <c r="AY223" s="399" t="s">
        <v>153</v>
      </c>
      <c r="BE223" s="405">
        <f>IF(N223="základní",J223,0)</f>
        <v>0</v>
      </c>
      <c r="BF223" s="405">
        <f>IF(N223="snížená",J223,0)</f>
        <v>0</v>
      </c>
      <c r="BG223" s="405">
        <f>IF(N223="zákl. přenesená",J223,0)</f>
        <v>0</v>
      </c>
      <c r="BH223" s="405">
        <f>IF(N223="sníž. přenesená",J223,0)</f>
        <v>0</v>
      </c>
      <c r="BI223" s="405">
        <f>IF(N223="nulová",J223,0)</f>
        <v>0</v>
      </c>
      <c r="BJ223" s="399" t="s">
        <v>84</v>
      </c>
      <c r="BK223" s="405">
        <f>ROUND(I223*H223,2)</f>
        <v>0</v>
      </c>
      <c r="BL223" s="399" t="s">
        <v>159</v>
      </c>
      <c r="BM223" s="399" t="s">
        <v>2267</v>
      </c>
    </row>
    <row r="224" spans="2:65" s="395" customFormat="1" ht="22.5" customHeight="1">
      <c r="B224" s="396"/>
      <c r="D224" s="404" t="s">
        <v>1886</v>
      </c>
      <c r="F224" s="403" t="s">
        <v>2266</v>
      </c>
      <c r="L224" s="396"/>
      <c r="M224" s="433"/>
      <c r="N224" s="432"/>
      <c r="O224" s="432"/>
      <c r="P224" s="432"/>
      <c r="Q224" s="432"/>
      <c r="R224" s="432"/>
      <c r="S224" s="432"/>
      <c r="T224" s="431"/>
      <c r="AT224" s="399" t="s">
        <v>1886</v>
      </c>
      <c r="AU224" s="399" t="s">
        <v>95</v>
      </c>
    </row>
    <row r="225" spans="2:65" s="436" customFormat="1" ht="22.5" customHeight="1">
      <c r="B225" s="441"/>
      <c r="D225" s="445" t="s">
        <v>162</v>
      </c>
      <c r="E225" s="448" t="s">
        <v>5</v>
      </c>
      <c r="F225" s="447" t="s">
        <v>84</v>
      </c>
      <c r="H225" s="446">
        <v>1</v>
      </c>
      <c r="L225" s="441"/>
      <c r="M225" s="440"/>
      <c r="N225" s="439"/>
      <c r="O225" s="439"/>
      <c r="P225" s="439"/>
      <c r="Q225" s="439"/>
      <c r="R225" s="439"/>
      <c r="S225" s="439"/>
      <c r="T225" s="438"/>
      <c r="AT225" s="437" t="s">
        <v>162</v>
      </c>
      <c r="AU225" s="437" t="s">
        <v>95</v>
      </c>
      <c r="AV225" s="436" t="s">
        <v>95</v>
      </c>
      <c r="AW225" s="436" t="s">
        <v>7</v>
      </c>
      <c r="AX225" s="436" t="s">
        <v>84</v>
      </c>
      <c r="AY225" s="437" t="s">
        <v>153</v>
      </c>
    </row>
    <row r="226" spans="2:65" s="395" customFormat="1" ht="22.5" customHeight="1">
      <c r="B226" s="416"/>
      <c r="C226" s="415" t="s">
        <v>1410</v>
      </c>
      <c r="D226" s="415" t="s">
        <v>155</v>
      </c>
      <c r="E226" s="414" t="s">
        <v>2265</v>
      </c>
      <c r="F226" s="410" t="s">
        <v>2263</v>
      </c>
      <c r="G226" s="413" t="s">
        <v>1890</v>
      </c>
      <c r="H226" s="412">
        <v>1</v>
      </c>
      <c r="I226" s="411"/>
      <c r="J226" s="411">
        <f>ROUND(I226*H226,2)</f>
        <v>0</v>
      </c>
      <c r="K226" s="410" t="s">
        <v>5</v>
      </c>
      <c r="L226" s="396"/>
      <c r="M226" s="409" t="s">
        <v>5</v>
      </c>
      <c r="N226" s="408" t="s">
        <v>42</v>
      </c>
      <c r="O226" s="407">
        <v>2.86</v>
      </c>
      <c r="P226" s="407">
        <f>O226*H226</f>
        <v>2.86</v>
      </c>
      <c r="Q226" s="407">
        <v>3.9733800000000001</v>
      </c>
      <c r="R226" s="407">
        <f>Q226*H226</f>
        <v>3.9733800000000001</v>
      </c>
      <c r="S226" s="407">
        <v>0</v>
      </c>
      <c r="T226" s="406">
        <f>S226*H226</f>
        <v>0</v>
      </c>
      <c r="AR226" s="399" t="s">
        <v>159</v>
      </c>
      <c r="AT226" s="399" t="s">
        <v>155</v>
      </c>
      <c r="AU226" s="399" t="s">
        <v>95</v>
      </c>
      <c r="AY226" s="399" t="s">
        <v>153</v>
      </c>
      <c r="BE226" s="405">
        <f>IF(N226="základní",J226,0)</f>
        <v>0</v>
      </c>
      <c r="BF226" s="405">
        <f>IF(N226="snížená",J226,0)</f>
        <v>0</v>
      </c>
      <c r="BG226" s="405">
        <f>IF(N226="zákl. přenesená",J226,0)</f>
        <v>0</v>
      </c>
      <c r="BH226" s="405">
        <f>IF(N226="sníž. přenesená",J226,0)</f>
        <v>0</v>
      </c>
      <c r="BI226" s="405">
        <f>IF(N226="nulová",J226,0)</f>
        <v>0</v>
      </c>
      <c r="BJ226" s="399" t="s">
        <v>84</v>
      </c>
      <c r="BK226" s="405">
        <f>ROUND(I226*H226,2)</f>
        <v>0</v>
      </c>
      <c r="BL226" s="399" t="s">
        <v>159</v>
      </c>
      <c r="BM226" s="399" t="s">
        <v>2264</v>
      </c>
    </row>
    <row r="227" spans="2:65" s="395" customFormat="1" ht="22.5" customHeight="1">
      <c r="B227" s="396"/>
      <c r="D227" s="404" t="s">
        <v>1886</v>
      </c>
      <c r="F227" s="403" t="s">
        <v>2263</v>
      </c>
      <c r="L227" s="396"/>
      <c r="M227" s="433"/>
      <c r="N227" s="432"/>
      <c r="O227" s="432"/>
      <c r="P227" s="432"/>
      <c r="Q227" s="432"/>
      <c r="R227" s="432"/>
      <c r="S227" s="432"/>
      <c r="T227" s="431"/>
      <c r="AT227" s="399" t="s">
        <v>1886</v>
      </c>
      <c r="AU227" s="399" t="s">
        <v>95</v>
      </c>
    </row>
    <row r="228" spans="2:65" s="436" customFormat="1" ht="22.5" customHeight="1">
      <c r="B228" s="441"/>
      <c r="D228" s="445" t="s">
        <v>162</v>
      </c>
      <c r="E228" s="448" t="s">
        <v>5</v>
      </c>
      <c r="F228" s="447" t="s">
        <v>84</v>
      </c>
      <c r="H228" s="446">
        <v>1</v>
      </c>
      <c r="L228" s="441"/>
      <c r="M228" s="440"/>
      <c r="N228" s="439"/>
      <c r="O228" s="439"/>
      <c r="P228" s="439"/>
      <c r="Q228" s="439"/>
      <c r="R228" s="439"/>
      <c r="S228" s="439"/>
      <c r="T228" s="438"/>
      <c r="AT228" s="437" t="s">
        <v>162</v>
      </c>
      <c r="AU228" s="437" t="s">
        <v>95</v>
      </c>
      <c r="AV228" s="436" t="s">
        <v>95</v>
      </c>
      <c r="AW228" s="436" t="s">
        <v>7</v>
      </c>
      <c r="AX228" s="436" t="s">
        <v>84</v>
      </c>
      <c r="AY228" s="437" t="s">
        <v>153</v>
      </c>
    </row>
    <row r="229" spans="2:65" s="395" customFormat="1" ht="22.5" customHeight="1">
      <c r="B229" s="416"/>
      <c r="C229" s="415" t="s">
        <v>311</v>
      </c>
      <c r="D229" s="415" t="s">
        <v>155</v>
      </c>
      <c r="E229" s="414" t="s">
        <v>2262</v>
      </c>
      <c r="F229" s="410" t="s">
        <v>2261</v>
      </c>
      <c r="G229" s="413" t="s">
        <v>379</v>
      </c>
      <c r="H229" s="412">
        <v>9</v>
      </c>
      <c r="I229" s="411"/>
      <c r="J229" s="411">
        <f>ROUND(I229*H229,2)</f>
        <v>0</v>
      </c>
      <c r="K229" s="410" t="s">
        <v>1889</v>
      </c>
      <c r="L229" s="396"/>
      <c r="M229" s="409" t="s">
        <v>5</v>
      </c>
      <c r="N229" s="408" t="s">
        <v>42</v>
      </c>
      <c r="O229" s="407">
        <v>5.3999999999999999E-2</v>
      </c>
      <c r="P229" s="407">
        <f>O229*H229</f>
        <v>0.48599999999999999</v>
      </c>
      <c r="Q229" s="407">
        <v>1.9000000000000001E-4</v>
      </c>
      <c r="R229" s="407">
        <f>Q229*H229</f>
        <v>1.7100000000000001E-3</v>
      </c>
      <c r="S229" s="407">
        <v>0</v>
      </c>
      <c r="T229" s="406">
        <f>S229*H229</f>
        <v>0</v>
      </c>
      <c r="AR229" s="399" t="s">
        <v>159</v>
      </c>
      <c r="AT229" s="399" t="s">
        <v>155</v>
      </c>
      <c r="AU229" s="399" t="s">
        <v>95</v>
      </c>
      <c r="AY229" s="399" t="s">
        <v>153</v>
      </c>
      <c r="BE229" s="405">
        <f>IF(N229="základní",J229,0)</f>
        <v>0</v>
      </c>
      <c r="BF229" s="405">
        <f>IF(N229="snížená",J229,0)</f>
        <v>0</v>
      </c>
      <c r="BG229" s="405">
        <f>IF(N229="zákl. přenesená",J229,0)</f>
        <v>0</v>
      </c>
      <c r="BH229" s="405">
        <f>IF(N229="sníž. přenesená",J229,0)</f>
        <v>0</v>
      </c>
      <c r="BI229" s="405">
        <f>IF(N229="nulová",J229,0)</f>
        <v>0</v>
      </c>
      <c r="BJ229" s="399" t="s">
        <v>84</v>
      </c>
      <c r="BK229" s="405">
        <f>ROUND(I229*H229,2)</f>
        <v>0</v>
      </c>
      <c r="BL229" s="399" t="s">
        <v>159</v>
      </c>
      <c r="BM229" s="399" t="s">
        <v>2260</v>
      </c>
    </row>
    <row r="230" spans="2:65" s="395" customFormat="1" ht="22.5" customHeight="1">
      <c r="B230" s="396"/>
      <c r="D230" s="404" t="s">
        <v>1886</v>
      </c>
      <c r="F230" s="403" t="s">
        <v>2259</v>
      </c>
      <c r="L230" s="396"/>
      <c r="M230" s="433"/>
      <c r="N230" s="432"/>
      <c r="O230" s="432"/>
      <c r="P230" s="432"/>
      <c r="Q230" s="432"/>
      <c r="R230" s="432"/>
      <c r="S230" s="432"/>
      <c r="T230" s="431"/>
      <c r="AT230" s="399" t="s">
        <v>1886</v>
      </c>
      <c r="AU230" s="399" t="s">
        <v>95</v>
      </c>
    </row>
    <row r="231" spans="2:65" s="436" customFormat="1" ht="22.5" customHeight="1">
      <c r="B231" s="441"/>
      <c r="D231" s="445" t="s">
        <v>162</v>
      </c>
      <c r="E231" s="448" t="s">
        <v>5</v>
      </c>
      <c r="F231" s="447" t="s">
        <v>180</v>
      </c>
      <c r="H231" s="446">
        <v>9</v>
      </c>
      <c r="L231" s="441"/>
      <c r="M231" s="440"/>
      <c r="N231" s="439"/>
      <c r="O231" s="439"/>
      <c r="P231" s="439"/>
      <c r="Q231" s="439"/>
      <c r="R231" s="439"/>
      <c r="S231" s="439"/>
      <c r="T231" s="438"/>
      <c r="AT231" s="437" t="s">
        <v>162</v>
      </c>
      <c r="AU231" s="437" t="s">
        <v>95</v>
      </c>
      <c r="AV231" s="436" t="s">
        <v>95</v>
      </c>
      <c r="AW231" s="436" t="s">
        <v>7</v>
      </c>
      <c r="AX231" s="436" t="s">
        <v>84</v>
      </c>
      <c r="AY231" s="437" t="s">
        <v>153</v>
      </c>
    </row>
    <row r="232" spans="2:65" s="395" customFormat="1" ht="22.5" customHeight="1">
      <c r="B232" s="416"/>
      <c r="C232" s="415" t="s">
        <v>320</v>
      </c>
      <c r="D232" s="415" t="s">
        <v>155</v>
      </c>
      <c r="E232" s="414" t="s">
        <v>2258</v>
      </c>
      <c r="F232" s="410" t="s">
        <v>2257</v>
      </c>
      <c r="G232" s="413" t="s">
        <v>379</v>
      </c>
      <c r="H232" s="412">
        <v>9</v>
      </c>
      <c r="I232" s="411"/>
      <c r="J232" s="411">
        <f>ROUND(I232*H232,2)</f>
        <v>0</v>
      </c>
      <c r="K232" s="410" t="s">
        <v>1889</v>
      </c>
      <c r="L232" s="396"/>
      <c r="M232" s="409" t="s">
        <v>5</v>
      </c>
      <c r="N232" s="408" t="s">
        <v>42</v>
      </c>
      <c r="O232" s="407">
        <v>2.5000000000000001E-2</v>
      </c>
      <c r="P232" s="407">
        <f>O232*H232</f>
        <v>0.22500000000000001</v>
      </c>
      <c r="Q232" s="407">
        <v>9.0000000000000006E-5</v>
      </c>
      <c r="R232" s="407">
        <f>Q232*H232</f>
        <v>8.1000000000000006E-4</v>
      </c>
      <c r="S232" s="407">
        <v>0</v>
      </c>
      <c r="T232" s="406">
        <f>S232*H232</f>
        <v>0</v>
      </c>
      <c r="AR232" s="399" t="s">
        <v>159</v>
      </c>
      <c r="AT232" s="399" t="s">
        <v>155</v>
      </c>
      <c r="AU232" s="399" t="s">
        <v>95</v>
      </c>
      <c r="AY232" s="399" t="s">
        <v>153</v>
      </c>
      <c r="BE232" s="405">
        <f>IF(N232="základní",J232,0)</f>
        <v>0</v>
      </c>
      <c r="BF232" s="405">
        <f>IF(N232="snížená",J232,0)</f>
        <v>0</v>
      </c>
      <c r="BG232" s="405">
        <f>IF(N232="zákl. přenesená",J232,0)</f>
        <v>0</v>
      </c>
      <c r="BH232" s="405">
        <f>IF(N232="sníž. přenesená",J232,0)</f>
        <v>0</v>
      </c>
      <c r="BI232" s="405">
        <f>IF(N232="nulová",J232,0)</f>
        <v>0</v>
      </c>
      <c r="BJ232" s="399" t="s">
        <v>84</v>
      </c>
      <c r="BK232" s="405">
        <f>ROUND(I232*H232,2)</f>
        <v>0</v>
      </c>
      <c r="BL232" s="399" t="s">
        <v>159</v>
      </c>
      <c r="BM232" s="399" t="s">
        <v>2256</v>
      </c>
    </row>
    <row r="233" spans="2:65" s="395" customFormat="1" ht="22.5" customHeight="1">
      <c r="B233" s="396"/>
      <c r="D233" s="404" t="s">
        <v>1886</v>
      </c>
      <c r="F233" s="403" t="s">
        <v>2255</v>
      </c>
      <c r="L233" s="396"/>
      <c r="M233" s="433"/>
      <c r="N233" s="432"/>
      <c r="O233" s="432"/>
      <c r="P233" s="432"/>
      <c r="Q233" s="432"/>
      <c r="R233" s="432"/>
      <c r="S233" s="432"/>
      <c r="T233" s="431"/>
      <c r="AT233" s="399" t="s">
        <v>1886</v>
      </c>
      <c r="AU233" s="399" t="s">
        <v>95</v>
      </c>
    </row>
    <row r="234" spans="2:65" s="436" customFormat="1" ht="22.5" customHeight="1">
      <c r="B234" s="441"/>
      <c r="D234" s="445" t="s">
        <v>162</v>
      </c>
      <c r="E234" s="448" t="s">
        <v>5</v>
      </c>
      <c r="F234" s="447" t="s">
        <v>180</v>
      </c>
      <c r="H234" s="446">
        <v>9</v>
      </c>
      <c r="L234" s="441"/>
      <c r="M234" s="440"/>
      <c r="N234" s="439"/>
      <c r="O234" s="439"/>
      <c r="P234" s="439"/>
      <c r="Q234" s="439"/>
      <c r="R234" s="439"/>
      <c r="S234" s="439"/>
      <c r="T234" s="438"/>
      <c r="AT234" s="437" t="s">
        <v>162</v>
      </c>
      <c r="AU234" s="437" t="s">
        <v>95</v>
      </c>
      <c r="AV234" s="436" t="s">
        <v>95</v>
      </c>
      <c r="AW234" s="436" t="s">
        <v>7</v>
      </c>
      <c r="AX234" s="436" t="s">
        <v>84</v>
      </c>
      <c r="AY234" s="437" t="s">
        <v>153</v>
      </c>
    </row>
    <row r="235" spans="2:65" s="395" customFormat="1" ht="22.5" customHeight="1">
      <c r="B235" s="416"/>
      <c r="C235" s="415" t="s">
        <v>327</v>
      </c>
      <c r="D235" s="415" t="s">
        <v>155</v>
      </c>
      <c r="E235" s="414" t="s">
        <v>2254</v>
      </c>
      <c r="F235" s="410" t="s">
        <v>2252</v>
      </c>
      <c r="G235" s="413" t="s">
        <v>1890</v>
      </c>
      <c r="H235" s="412">
        <v>1</v>
      </c>
      <c r="I235" s="411"/>
      <c r="J235" s="411">
        <f>ROUND(I235*H235,2)</f>
        <v>0</v>
      </c>
      <c r="K235" s="410" t="s">
        <v>5</v>
      </c>
      <c r="L235" s="396"/>
      <c r="M235" s="409" t="s">
        <v>5</v>
      </c>
      <c r="N235" s="408" t="s">
        <v>42</v>
      </c>
      <c r="O235" s="407">
        <v>0.96299999999999997</v>
      </c>
      <c r="P235" s="407">
        <f>O235*H235</f>
        <v>0.96299999999999997</v>
      </c>
      <c r="Q235" s="407">
        <v>4.0200000000000001E-3</v>
      </c>
      <c r="R235" s="407">
        <f>Q235*H235</f>
        <v>4.0200000000000001E-3</v>
      </c>
      <c r="S235" s="407">
        <v>0</v>
      </c>
      <c r="T235" s="406">
        <f>S235*H235</f>
        <v>0</v>
      </c>
      <c r="AR235" s="399" t="s">
        <v>159</v>
      </c>
      <c r="AT235" s="399" t="s">
        <v>155</v>
      </c>
      <c r="AU235" s="399" t="s">
        <v>95</v>
      </c>
      <c r="AY235" s="399" t="s">
        <v>153</v>
      </c>
      <c r="BE235" s="405">
        <f>IF(N235="základní",J235,0)</f>
        <v>0</v>
      </c>
      <c r="BF235" s="405">
        <f>IF(N235="snížená",J235,0)</f>
        <v>0</v>
      </c>
      <c r="BG235" s="405">
        <f>IF(N235="zákl. přenesená",J235,0)</f>
        <v>0</v>
      </c>
      <c r="BH235" s="405">
        <f>IF(N235="sníž. přenesená",J235,0)</f>
        <v>0</v>
      </c>
      <c r="BI235" s="405">
        <f>IF(N235="nulová",J235,0)</f>
        <v>0</v>
      </c>
      <c r="BJ235" s="399" t="s">
        <v>84</v>
      </c>
      <c r="BK235" s="405">
        <f>ROUND(I235*H235,2)</f>
        <v>0</v>
      </c>
      <c r="BL235" s="399" t="s">
        <v>159</v>
      </c>
      <c r="BM235" s="399" t="s">
        <v>2253</v>
      </c>
    </row>
    <row r="236" spans="2:65" s="395" customFormat="1" ht="22.5" customHeight="1">
      <c r="B236" s="396"/>
      <c r="D236" s="404" t="s">
        <v>1886</v>
      </c>
      <c r="F236" s="403" t="s">
        <v>2252</v>
      </c>
      <c r="L236" s="396"/>
      <c r="M236" s="433"/>
      <c r="N236" s="432"/>
      <c r="O236" s="432"/>
      <c r="P236" s="432"/>
      <c r="Q236" s="432"/>
      <c r="R236" s="432"/>
      <c r="S236" s="432"/>
      <c r="T236" s="431"/>
      <c r="AT236" s="399" t="s">
        <v>1886</v>
      </c>
      <c r="AU236" s="399" t="s">
        <v>95</v>
      </c>
    </row>
    <row r="237" spans="2:65" s="436" customFormat="1" ht="22.5" customHeight="1">
      <c r="B237" s="441"/>
      <c r="D237" s="445" t="s">
        <v>162</v>
      </c>
      <c r="E237" s="448" t="s">
        <v>5</v>
      </c>
      <c r="F237" s="447" t="s">
        <v>84</v>
      </c>
      <c r="H237" s="446">
        <v>1</v>
      </c>
      <c r="L237" s="441"/>
      <c r="M237" s="440"/>
      <c r="N237" s="439"/>
      <c r="O237" s="439"/>
      <c r="P237" s="439"/>
      <c r="Q237" s="439"/>
      <c r="R237" s="439"/>
      <c r="S237" s="439"/>
      <c r="T237" s="438"/>
      <c r="AT237" s="437" t="s">
        <v>162</v>
      </c>
      <c r="AU237" s="437" t="s">
        <v>95</v>
      </c>
      <c r="AV237" s="436" t="s">
        <v>95</v>
      </c>
      <c r="AW237" s="436" t="s">
        <v>7</v>
      </c>
      <c r="AX237" s="436" t="s">
        <v>84</v>
      </c>
      <c r="AY237" s="437" t="s">
        <v>153</v>
      </c>
    </row>
    <row r="238" spans="2:65" s="395" customFormat="1" ht="22.5" customHeight="1">
      <c r="B238" s="416"/>
      <c r="C238" s="415" t="s">
        <v>331</v>
      </c>
      <c r="D238" s="415" t="s">
        <v>155</v>
      </c>
      <c r="E238" s="414" t="s">
        <v>2251</v>
      </c>
      <c r="F238" s="410" t="s">
        <v>2250</v>
      </c>
      <c r="G238" s="413" t="s">
        <v>1890</v>
      </c>
      <c r="H238" s="412">
        <v>1</v>
      </c>
      <c r="I238" s="411"/>
      <c r="J238" s="411">
        <f>ROUND(I238*H238,2)</f>
        <v>0</v>
      </c>
      <c r="K238" s="410" t="s">
        <v>5</v>
      </c>
      <c r="L238" s="396"/>
      <c r="M238" s="409" t="s">
        <v>5</v>
      </c>
      <c r="N238" s="408" t="s">
        <v>42</v>
      </c>
      <c r="O238" s="407">
        <v>0.96299999999999997</v>
      </c>
      <c r="P238" s="407">
        <f>O238*H238</f>
        <v>0.96299999999999997</v>
      </c>
      <c r="Q238" s="407">
        <v>4.0200000000000001E-3</v>
      </c>
      <c r="R238" s="407">
        <f>Q238*H238</f>
        <v>4.0200000000000001E-3</v>
      </c>
      <c r="S238" s="407">
        <v>0</v>
      </c>
      <c r="T238" s="406">
        <f>S238*H238</f>
        <v>0</v>
      </c>
      <c r="AR238" s="399" t="s">
        <v>159</v>
      </c>
      <c r="AT238" s="399" t="s">
        <v>155</v>
      </c>
      <c r="AU238" s="399" t="s">
        <v>95</v>
      </c>
      <c r="AY238" s="399" t="s">
        <v>153</v>
      </c>
      <c r="BE238" s="405">
        <f>IF(N238="základní",J238,0)</f>
        <v>0</v>
      </c>
      <c r="BF238" s="405">
        <f>IF(N238="snížená",J238,0)</f>
        <v>0</v>
      </c>
      <c r="BG238" s="405">
        <f>IF(N238="zákl. přenesená",J238,0)</f>
        <v>0</v>
      </c>
      <c r="BH238" s="405">
        <f>IF(N238="sníž. přenesená",J238,0)</f>
        <v>0</v>
      </c>
      <c r="BI238" s="405">
        <f>IF(N238="nulová",J238,0)</f>
        <v>0</v>
      </c>
      <c r="BJ238" s="399" t="s">
        <v>84</v>
      </c>
      <c r="BK238" s="405">
        <f>ROUND(I238*H238,2)</f>
        <v>0</v>
      </c>
      <c r="BL238" s="399" t="s">
        <v>159</v>
      </c>
      <c r="BM238" s="399" t="s">
        <v>2249</v>
      </c>
    </row>
    <row r="239" spans="2:65" s="395" customFormat="1" ht="22.5" customHeight="1">
      <c r="B239" s="396"/>
      <c r="D239" s="404" t="s">
        <v>1886</v>
      </c>
      <c r="F239" s="403" t="s">
        <v>2248</v>
      </c>
      <c r="L239" s="396"/>
      <c r="M239" s="433"/>
      <c r="N239" s="432"/>
      <c r="O239" s="432"/>
      <c r="P239" s="432"/>
      <c r="Q239" s="432"/>
      <c r="R239" s="432"/>
      <c r="S239" s="432"/>
      <c r="T239" s="431"/>
      <c r="AT239" s="399" t="s">
        <v>1886</v>
      </c>
      <c r="AU239" s="399" t="s">
        <v>95</v>
      </c>
    </row>
    <row r="240" spans="2:65" s="436" customFormat="1" ht="22.5" customHeight="1">
      <c r="B240" s="441"/>
      <c r="D240" s="445" t="s">
        <v>162</v>
      </c>
      <c r="E240" s="448" t="s">
        <v>5</v>
      </c>
      <c r="F240" s="447" t="s">
        <v>84</v>
      </c>
      <c r="H240" s="446">
        <v>1</v>
      </c>
      <c r="L240" s="441"/>
      <c r="M240" s="440"/>
      <c r="N240" s="439"/>
      <c r="O240" s="439"/>
      <c r="P240" s="439"/>
      <c r="Q240" s="439"/>
      <c r="R240" s="439"/>
      <c r="S240" s="439"/>
      <c r="T240" s="438"/>
      <c r="AT240" s="437" t="s">
        <v>162</v>
      </c>
      <c r="AU240" s="437" t="s">
        <v>95</v>
      </c>
      <c r="AV240" s="436" t="s">
        <v>95</v>
      </c>
      <c r="AW240" s="436" t="s">
        <v>7</v>
      </c>
      <c r="AX240" s="436" t="s">
        <v>84</v>
      </c>
      <c r="AY240" s="437" t="s">
        <v>153</v>
      </c>
    </row>
    <row r="241" spans="2:65" s="395" customFormat="1" ht="22.5" customHeight="1">
      <c r="B241" s="416"/>
      <c r="C241" s="415" t="s">
        <v>337</v>
      </c>
      <c r="D241" s="415" t="s">
        <v>155</v>
      </c>
      <c r="E241" s="414" t="s">
        <v>2247</v>
      </c>
      <c r="F241" s="410" t="s">
        <v>2245</v>
      </c>
      <c r="G241" s="413" t="s">
        <v>1890</v>
      </c>
      <c r="H241" s="412">
        <v>1</v>
      </c>
      <c r="I241" s="411"/>
      <c r="J241" s="411">
        <f>ROUND(I241*H241,2)</f>
        <v>0</v>
      </c>
      <c r="K241" s="410" t="s">
        <v>5</v>
      </c>
      <c r="L241" s="396"/>
      <c r="M241" s="409" t="s">
        <v>5</v>
      </c>
      <c r="N241" s="408" t="s">
        <v>42</v>
      </c>
      <c r="O241" s="407">
        <v>0.96299999999999997</v>
      </c>
      <c r="P241" s="407">
        <f>O241*H241</f>
        <v>0.96299999999999997</v>
      </c>
      <c r="Q241" s="407">
        <v>4.0200000000000001E-3</v>
      </c>
      <c r="R241" s="407">
        <f>Q241*H241</f>
        <v>4.0200000000000001E-3</v>
      </c>
      <c r="S241" s="407">
        <v>0</v>
      </c>
      <c r="T241" s="406">
        <f>S241*H241</f>
        <v>0</v>
      </c>
      <c r="AR241" s="399" t="s">
        <v>159</v>
      </c>
      <c r="AT241" s="399" t="s">
        <v>155</v>
      </c>
      <c r="AU241" s="399" t="s">
        <v>95</v>
      </c>
      <c r="AY241" s="399" t="s">
        <v>153</v>
      </c>
      <c r="BE241" s="405">
        <f>IF(N241="základní",J241,0)</f>
        <v>0</v>
      </c>
      <c r="BF241" s="405">
        <f>IF(N241="snížená",J241,0)</f>
        <v>0</v>
      </c>
      <c r="BG241" s="405">
        <f>IF(N241="zákl. přenesená",J241,0)</f>
        <v>0</v>
      </c>
      <c r="BH241" s="405">
        <f>IF(N241="sníž. přenesená",J241,0)</f>
        <v>0</v>
      </c>
      <c r="BI241" s="405">
        <f>IF(N241="nulová",J241,0)</f>
        <v>0</v>
      </c>
      <c r="BJ241" s="399" t="s">
        <v>84</v>
      </c>
      <c r="BK241" s="405">
        <f>ROUND(I241*H241,2)</f>
        <v>0</v>
      </c>
      <c r="BL241" s="399" t="s">
        <v>159</v>
      </c>
      <c r="BM241" s="399" t="s">
        <v>2246</v>
      </c>
    </row>
    <row r="242" spans="2:65" s="395" customFormat="1" ht="22.5" customHeight="1">
      <c r="B242" s="396"/>
      <c r="D242" s="404" t="s">
        <v>1886</v>
      </c>
      <c r="F242" s="403" t="s">
        <v>2245</v>
      </c>
      <c r="L242" s="396"/>
      <c r="M242" s="433"/>
      <c r="N242" s="432"/>
      <c r="O242" s="432"/>
      <c r="P242" s="432"/>
      <c r="Q242" s="432"/>
      <c r="R242" s="432"/>
      <c r="S242" s="432"/>
      <c r="T242" s="431"/>
      <c r="AT242" s="399" t="s">
        <v>1886</v>
      </c>
      <c r="AU242" s="399" t="s">
        <v>95</v>
      </c>
    </row>
    <row r="243" spans="2:65" s="436" customFormat="1" ht="22.5" customHeight="1">
      <c r="B243" s="441"/>
      <c r="D243" s="404" t="s">
        <v>162</v>
      </c>
      <c r="E243" s="437" t="s">
        <v>5</v>
      </c>
      <c r="F243" s="443" t="s">
        <v>84</v>
      </c>
      <c r="H243" s="442">
        <v>1</v>
      </c>
      <c r="L243" s="441"/>
      <c r="M243" s="440"/>
      <c r="N243" s="439"/>
      <c r="O243" s="439"/>
      <c r="P243" s="439"/>
      <c r="Q243" s="439"/>
      <c r="R243" s="439"/>
      <c r="S243" s="439"/>
      <c r="T243" s="438"/>
      <c r="AT243" s="437" t="s">
        <v>162</v>
      </c>
      <c r="AU243" s="437" t="s">
        <v>95</v>
      </c>
      <c r="AV243" s="436" t="s">
        <v>95</v>
      </c>
      <c r="AW243" s="436" t="s">
        <v>7</v>
      </c>
      <c r="AX243" s="436" t="s">
        <v>84</v>
      </c>
      <c r="AY243" s="437" t="s">
        <v>153</v>
      </c>
    </row>
    <row r="244" spans="2:65" s="417" customFormat="1" ht="29.85" customHeight="1">
      <c r="B244" s="425"/>
      <c r="D244" s="428" t="s">
        <v>78</v>
      </c>
      <c r="E244" s="427" t="s">
        <v>2244</v>
      </c>
      <c r="F244" s="427" t="s">
        <v>2243</v>
      </c>
      <c r="J244" s="426">
        <f>BK244</f>
        <v>0</v>
      </c>
      <c r="L244" s="425"/>
      <c r="M244" s="424"/>
      <c r="N244" s="422"/>
      <c r="O244" s="422"/>
      <c r="P244" s="423">
        <f>SUM(P245:P248)</f>
        <v>21.469132000000002</v>
      </c>
      <c r="Q244" s="422"/>
      <c r="R244" s="423">
        <f>SUM(R245:R248)</f>
        <v>0</v>
      </c>
      <c r="S244" s="422"/>
      <c r="T244" s="421">
        <f>SUM(T245:T248)</f>
        <v>0</v>
      </c>
      <c r="AR244" s="419" t="s">
        <v>84</v>
      </c>
      <c r="AT244" s="420" t="s">
        <v>78</v>
      </c>
      <c r="AU244" s="420" t="s">
        <v>84</v>
      </c>
      <c r="AY244" s="419" t="s">
        <v>153</v>
      </c>
      <c r="BK244" s="418">
        <f>SUM(BK245:BK248)</f>
        <v>0</v>
      </c>
    </row>
    <row r="245" spans="2:65" s="395" customFormat="1" ht="22.5" customHeight="1">
      <c r="B245" s="416"/>
      <c r="C245" s="415" t="s">
        <v>346</v>
      </c>
      <c r="D245" s="415" t="s">
        <v>155</v>
      </c>
      <c r="E245" s="414" t="s">
        <v>2242</v>
      </c>
      <c r="F245" s="410" t="s">
        <v>2241</v>
      </c>
      <c r="G245" s="413" t="s">
        <v>198</v>
      </c>
      <c r="H245" s="412">
        <v>8.6989999999999998</v>
      </c>
      <c r="I245" s="411"/>
      <c r="J245" s="411">
        <f>ROUND(I245*H245,2)</f>
        <v>0</v>
      </c>
      <c r="K245" s="410" t="s">
        <v>1889</v>
      </c>
      <c r="L245" s="396"/>
      <c r="M245" s="409" t="s">
        <v>5</v>
      </c>
      <c r="N245" s="408" t="s">
        <v>42</v>
      </c>
      <c r="O245" s="407">
        <v>1.48</v>
      </c>
      <c r="P245" s="407">
        <f>O245*H245</f>
        <v>12.87452</v>
      </c>
      <c r="Q245" s="407">
        <v>0</v>
      </c>
      <c r="R245" s="407">
        <f>Q245*H245</f>
        <v>0</v>
      </c>
      <c r="S245" s="407">
        <v>0</v>
      </c>
      <c r="T245" s="406">
        <f>S245*H245</f>
        <v>0</v>
      </c>
      <c r="AR245" s="399" t="s">
        <v>159</v>
      </c>
      <c r="AT245" s="399" t="s">
        <v>155</v>
      </c>
      <c r="AU245" s="399" t="s">
        <v>95</v>
      </c>
      <c r="AY245" s="399" t="s">
        <v>153</v>
      </c>
      <c r="BE245" s="405">
        <f>IF(N245="základní",J245,0)</f>
        <v>0</v>
      </c>
      <c r="BF245" s="405">
        <f>IF(N245="snížená",J245,0)</f>
        <v>0</v>
      </c>
      <c r="BG245" s="405">
        <f>IF(N245="zákl. přenesená",J245,0)</f>
        <v>0</v>
      </c>
      <c r="BH245" s="405">
        <f>IF(N245="sníž. přenesená",J245,0)</f>
        <v>0</v>
      </c>
      <c r="BI245" s="405">
        <f>IF(N245="nulová",J245,0)</f>
        <v>0</v>
      </c>
      <c r="BJ245" s="399" t="s">
        <v>84</v>
      </c>
      <c r="BK245" s="405">
        <f>ROUND(I245*H245,2)</f>
        <v>0</v>
      </c>
      <c r="BL245" s="399" t="s">
        <v>159</v>
      </c>
      <c r="BM245" s="399" t="s">
        <v>2240</v>
      </c>
    </row>
    <row r="246" spans="2:65" s="395" customFormat="1" ht="30" customHeight="1">
      <c r="B246" s="396"/>
      <c r="D246" s="445" t="s">
        <v>1886</v>
      </c>
      <c r="F246" s="444" t="s">
        <v>2239</v>
      </c>
      <c r="L246" s="396"/>
      <c r="M246" s="433"/>
      <c r="N246" s="432"/>
      <c r="O246" s="432"/>
      <c r="P246" s="432"/>
      <c r="Q246" s="432"/>
      <c r="R246" s="432"/>
      <c r="S246" s="432"/>
      <c r="T246" s="431"/>
      <c r="AT246" s="399" t="s">
        <v>1886</v>
      </c>
      <c r="AU246" s="399" t="s">
        <v>95</v>
      </c>
    </row>
    <row r="247" spans="2:65" s="395" customFormat="1" ht="31.5" customHeight="1">
      <c r="B247" s="416"/>
      <c r="C247" s="415" t="s">
        <v>826</v>
      </c>
      <c r="D247" s="415" t="s">
        <v>155</v>
      </c>
      <c r="E247" s="414" t="s">
        <v>2238</v>
      </c>
      <c r="F247" s="410" t="s">
        <v>2237</v>
      </c>
      <c r="G247" s="413" t="s">
        <v>198</v>
      </c>
      <c r="H247" s="412">
        <v>8.6989999999999998</v>
      </c>
      <c r="I247" s="411"/>
      <c r="J247" s="411">
        <f>ROUND(I247*H247,2)</f>
        <v>0</v>
      </c>
      <c r="K247" s="410" t="s">
        <v>1889</v>
      </c>
      <c r="L247" s="396"/>
      <c r="M247" s="409" t="s">
        <v>5</v>
      </c>
      <c r="N247" s="408" t="s">
        <v>42</v>
      </c>
      <c r="O247" s="407">
        <v>0.98799999999999999</v>
      </c>
      <c r="P247" s="407">
        <f>O247*H247</f>
        <v>8.5946119999999997</v>
      </c>
      <c r="Q247" s="407">
        <v>0</v>
      </c>
      <c r="R247" s="407">
        <f>Q247*H247</f>
        <v>0</v>
      </c>
      <c r="S247" s="407">
        <v>0</v>
      </c>
      <c r="T247" s="406">
        <f>S247*H247</f>
        <v>0</v>
      </c>
      <c r="AR247" s="399" t="s">
        <v>159</v>
      </c>
      <c r="AT247" s="399" t="s">
        <v>155</v>
      </c>
      <c r="AU247" s="399" t="s">
        <v>95</v>
      </c>
      <c r="AY247" s="399" t="s">
        <v>153</v>
      </c>
      <c r="BE247" s="405">
        <f>IF(N247="základní",J247,0)</f>
        <v>0</v>
      </c>
      <c r="BF247" s="405">
        <f>IF(N247="snížená",J247,0)</f>
        <v>0</v>
      </c>
      <c r="BG247" s="405">
        <f>IF(N247="zákl. přenesená",J247,0)</f>
        <v>0</v>
      </c>
      <c r="BH247" s="405">
        <f>IF(N247="sníž. přenesená",J247,0)</f>
        <v>0</v>
      </c>
      <c r="BI247" s="405">
        <f>IF(N247="nulová",J247,0)</f>
        <v>0</v>
      </c>
      <c r="BJ247" s="399" t="s">
        <v>84</v>
      </c>
      <c r="BK247" s="405">
        <f>ROUND(I247*H247,2)</f>
        <v>0</v>
      </c>
      <c r="BL247" s="399" t="s">
        <v>159</v>
      </c>
      <c r="BM247" s="399" t="s">
        <v>2236</v>
      </c>
    </row>
    <row r="248" spans="2:65" s="395" customFormat="1" ht="30" customHeight="1">
      <c r="B248" s="396"/>
      <c r="D248" s="404" t="s">
        <v>1886</v>
      </c>
      <c r="F248" s="403" t="s">
        <v>2235</v>
      </c>
      <c r="L248" s="396"/>
      <c r="M248" s="433"/>
      <c r="N248" s="432"/>
      <c r="O248" s="432"/>
      <c r="P248" s="432"/>
      <c r="Q248" s="432"/>
      <c r="R248" s="432"/>
      <c r="S248" s="432"/>
      <c r="T248" s="431"/>
      <c r="AT248" s="399" t="s">
        <v>1886</v>
      </c>
      <c r="AU248" s="399" t="s">
        <v>95</v>
      </c>
    </row>
    <row r="249" spans="2:65" s="417" customFormat="1" ht="37.35" customHeight="1">
      <c r="B249" s="425"/>
      <c r="D249" s="419" t="s">
        <v>78</v>
      </c>
      <c r="E249" s="430" t="s">
        <v>2234</v>
      </c>
      <c r="F249" s="430" t="s">
        <v>2233</v>
      </c>
      <c r="J249" s="429">
        <f>BK249</f>
        <v>0</v>
      </c>
      <c r="L249" s="425"/>
      <c r="M249" s="424"/>
      <c r="N249" s="422"/>
      <c r="O249" s="422"/>
      <c r="P249" s="423">
        <f>P250+P331+P413+P473+P484</f>
        <v>394.60615700000011</v>
      </c>
      <c r="Q249" s="422"/>
      <c r="R249" s="423">
        <f>R250+R331+R413+R473+R484</f>
        <v>1.6930699999999999</v>
      </c>
      <c r="S249" s="422"/>
      <c r="T249" s="421">
        <f>T250+T331+T413+T473+T484</f>
        <v>0</v>
      </c>
      <c r="AR249" s="419" t="s">
        <v>95</v>
      </c>
      <c r="AT249" s="420" t="s">
        <v>78</v>
      </c>
      <c r="AU249" s="420" t="s">
        <v>79</v>
      </c>
      <c r="AY249" s="419" t="s">
        <v>153</v>
      </c>
      <c r="BK249" s="418">
        <f>BK250+BK331+BK413+BK473+BK484</f>
        <v>0</v>
      </c>
    </row>
    <row r="250" spans="2:65" s="417" customFormat="1" ht="19.899999999999999" customHeight="1">
      <c r="B250" s="425"/>
      <c r="D250" s="428" t="s">
        <v>78</v>
      </c>
      <c r="E250" s="427" t="s">
        <v>2232</v>
      </c>
      <c r="F250" s="427" t="s">
        <v>2231</v>
      </c>
      <c r="J250" s="426">
        <f>BK250</f>
        <v>0</v>
      </c>
      <c r="L250" s="425"/>
      <c r="M250" s="424"/>
      <c r="N250" s="422"/>
      <c r="O250" s="422"/>
      <c r="P250" s="423">
        <f>SUM(P251:P330)</f>
        <v>117.36</v>
      </c>
      <c r="Q250" s="422"/>
      <c r="R250" s="423">
        <f>SUM(R251:R330)</f>
        <v>0.30010000000000003</v>
      </c>
      <c r="S250" s="422"/>
      <c r="T250" s="421">
        <f>SUM(T251:T330)</f>
        <v>0</v>
      </c>
      <c r="AR250" s="419" t="s">
        <v>95</v>
      </c>
      <c r="AT250" s="420" t="s">
        <v>78</v>
      </c>
      <c r="AU250" s="420" t="s">
        <v>84</v>
      </c>
      <c r="AY250" s="419" t="s">
        <v>153</v>
      </c>
      <c r="BK250" s="418">
        <f>SUM(BK251:BK330)</f>
        <v>0</v>
      </c>
    </row>
    <row r="251" spans="2:65" s="395" customFormat="1" ht="22.5" customHeight="1">
      <c r="B251" s="416"/>
      <c r="C251" s="415" t="s">
        <v>831</v>
      </c>
      <c r="D251" s="415" t="s">
        <v>155</v>
      </c>
      <c r="E251" s="414" t="s">
        <v>2230</v>
      </c>
      <c r="F251" s="410" t="s">
        <v>2229</v>
      </c>
      <c r="G251" s="413" t="s">
        <v>379</v>
      </c>
      <c r="H251" s="412">
        <v>10</v>
      </c>
      <c r="I251" s="411"/>
      <c r="J251" s="411">
        <f>ROUND(I251*H251,2)</f>
        <v>0</v>
      </c>
      <c r="K251" s="410" t="s">
        <v>1889</v>
      </c>
      <c r="L251" s="396"/>
      <c r="M251" s="409" t="s">
        <v>5</v>
      </c>
      <c r="N251" s="408" t="s">
        <v>42</v>
      </c>
      <c r="O251" s="407">
        <v>0.55700000000000005</v>
      </c>
      <c r="P251" s="407">
        <f>O251*H251</f>
        <v>5.57</v>
      </c>
      <c r="Q251" s="407">
        <v>2.2699999999999999E-3</v>
      </c>
      <c r="R251" s="407">
        <f>Q251*H251</f>
        <v>2.2699999999999998E-2</v>
      </c>
      <c r="S251" s="407">
        <v>0</v>
      </c>
      <c r="T251" s="406">
        <f>S251*H251</f>
        <v>0</v>
      </c>
      <c r="AR251" s="399" t="s">
        <v>370</v>
      </c>
      <c r="AT251" s="399" t="s">
        <v>155</v>
      </c>
      <c r="AU251" s="399" t="s">
        <v>95</v>
      </c>
      <c r="AY251" s="399" t="s">
        <v>153</v>
      </c>
      <c r="BE251" s="405">
        <f>IF(N251="základní",J251,0)</f>
        <v>0</v>
      </c>
      <c r="BF251" s="405">
        <f>IF(N251="snížená",J251,0)</f>
        <v>0</v>
      </c>
      <c r="BG251" s="405">
        <f>IF(N251="zákl. přenesená",J251,0)</f>
        <v>0</v>
      </c>
      <c r="BH251" s="405">
        <f>IF(N251="sníž. přenesená",J251,0)</f>
        <v>0</v>
      </c>
      <c r="BI251" s="405">
        <f>IF(N251="nulová",J251,0)</f>
        <v>0</v>
      </c>
      <c r="BJ251" s="399" t="s">
        <v>84</v>
      </c>
      <c r="BK251" s="405">
        <f>ROUND(I251*H251,2)</f>
        <v>0</v>
      </c>
      <c r="BL251" s="399" t="s">
        <v>370</v>
      </c>
      <c r="BM251" s="399" t="s">
        <v>2228</v>
      </c>
    </row>
    <row r="252" spans="2:65" s="395" customFormat="1" ht="22.5" customHeight="1">
      <c r="B252" s="396"/>
      <c r="D252" s="404" t="s">
        <v>1886</v>
      </c>
      <c r="F252" s="403" t="s">
        <v>2227</v>
      </c>
      <c r="L252" s="396"/>
      <c r="M252" s="433"/>
      <c r="N252" s="432"/>
      <c r="O252" s="432"/>
      <c r="P252" s="432"/>
      <c r="Q252" s="432"/>
      <c r="R252" s="432"/>
      <c r="S252" s="432"/>
      <c r="T252" s="431"/>
      <c r="AT252" s="399" t="s">
        <v>1886</v>
      </c>
      <c r="AU252" s="399" t="s">
        <v>95</v>
      </c>
    </row>
    <row r="253" spans="2:65" s="436" customFormat="1" ht="22.5" customHeight="1">
      <c r="B253" s="441"/>
      <c r="D253" s="445" t="s">
        <v>162</v>
      </c>
      <c r="E253" s="448" t="s">
        <v>5</v>
      </c>
      <c r="F253" s="447" t="s">
        <v>2226</v>
      </c>
      <c r="H253" s="446">
        <v>10</v>
      </c>
      <c r="L253" s="441"/>
      <c r="M253" s="440"/>
      <c r="N253" s="439"/>
      <c r="O253" s="439"/>
      <c r="P253" s="439"/>
      <c r="Q253" s="439"/>
      <c r="R253" s="439"/>
      <c r="S253" s="439"/>
      <c r="T253" s="438"/>
      <c r="AT253" s="437" t="s">
        <v>162</v>
      </c>
      <c r="AU253" s="437" t="s">
        <v>95</v>
      </c>
      <c r="AV253" s="436" t="s">
        <v>95</v>
      </c>
      <c r="AW253" s="436" t="s">
        <v>7</v>
      </c>
      <c r="AX253" s="436" t="s">
        <v>84</v>
      </c>
      <c r="AY253" s="437" t="s">
        <v>153</v>
      </c>
    </row>
    <row r="254" spans="2:65" s="395" customFormat="1" ht="22.5" customHeight="1">
      <c r="B254" s="416"/>
      <c r="C254" s="415" t="s">
        <v>786</v>
      </c>
      <c r="D254" s="415" t="s">
        <v>155</v>
      </c>
      <c r="E254" s="414" t="s">
        <v>2225</v>
      </c>
      <c r="F254" s="410" t="s">
        <v>2224</v>
      </c>
      <c r="G254" s="413" t="s">
        <v>379</v>
      </c>
      <c r="H254" s="412">
        <v>21</v>
      </c>
      <c r="I254" s="411"/>
      <c r="J254" s="411">
        <f>ROUND(I254*H254,2)</f>
        <v>0</v>
      </c>
      <c r="K254" s="410" t="s">
        <v>1889</v>
      </c>
      <c r="L254" s="396"/>
      <c r="M254" s="409" t="s">
        <v>5</v>
      </c>
      <c r="N254" s="408" t="s">
        <v>42</v>
      </c>
      <c r="O254" s="407">
        <v>0.57399999999999995</v>
      </c>
      <c r="P254" s="407">
        <f>O254*H254</f>
        <v>12.053999999999998</v>
      </c>
      <c r="Q254" s="407">
        <v>3.5000000000000001E-3</v>
      </c>
      <c r="R254" s="407">
        <f>Q254*H254</f>
        <v>7.3499999999999996E-2</v>
      </c>
      <c r="S254" s="407">
        <v>0</v>
      </c>
      <c r="T254" s="406">
        <f>S254*H254</f>
        <v>0</v>
      </c>
      <c r="AR254" s="399" t="s">
        <v>370</v>
      </c>
      <c r="AT254" s="399" t="s">
        <v>155</v>
      </c>
      <c r="AU254" s="399" t="s">
        <v>95</v>
      </c>
      <c r="AY254" s="399" t="s">
        <v>153</v>
      </c>
      <c r="BE254" s="405">
        <f>IF(N254="základní",J254,0)</f>
        <v>0</v>
      </c>
      <c r="BF254" s="405">
        <f>IF(N254="snížená",J254,0)</f>
        <v>0</v>
      </c>
      <c r="BG254" s="405">
        <f>IF(N254="zákl. přenesená",J254,0)</f>
        <v>0</v>
      </c>
      <c r="BH254" s="405">
        <f>IF(N254="sníž. přenesená",J254,0)</f>
        <v>0</v>
      </c>
      <c r="BI254" s="405">
        <f>IF(N254="nulová",J254,0)</f>
        <v>0</v>
      </c>
      <c r="BJ254" s="399" t="s">
        <v>84</v>
      </c>
      <c r="BK254" s="405">
        <f>ROUND(I254*H254,2)</f>
        <v>0</v>
      </c>
      <c r="BL254" s="399" t="s">
        <v>370</v>
      </c>
      <c r="BM254" s="399" t="s">
        <v>2223</v>
      </c>
    </row>
    <row r="255" spans="2:65" s="395" customFormat="1" ht="22.5" customHeight="1">
      <c r="B255" s="396"/>
      <c r="D255" s="404" t="s">
        <v>1886</v>
      </c>
      <c r="F255" s="403" t="s">
        <v>2222</v>
      </c>
      <c r="L255" s="396"/>
      <c r="M255" s="433"/>
      <c r="N255" s="432"/>
      <c r="O255" s="432"/>
      <c r="P255" s="432"/>
      <c r="Q255" s="432"/>
      <c r="R255" s="432"/>
      <c r="S255" s="432"/>
      <c r="T255" s="431"/>
      <c r="AT255" s="399" t="s">
        <v>1886</v>
      </c>
      <c r="AU255" s="399" t="s">
        <v>95</v>
      </c>
    </row>
    <row r="256" spans="2:65" s="436" customFormat="1" ht="22.5" customHeight="1">
      <c r="B256" s="441"/>
      <c r="D256" s="445" t="s">
        <v>162</v>
      </c>
      <c r="E256" s="448" t="s">
        <v>5</v>
      </c>
      <c r="F256" s="447" t="s">
        <v>2221</v>
      </c>
      <c r="H256" s="446">
        <v>21</v>
      </c>
      <c r="L256" s="441"/>
      <c r="M256" s="440"/>
      <c r="N256" s="439"/>
      <c r="O256" s="439"/>
      <c r="P256" s="439"/>
      <c r="Q256" s="439"/>
      <c r="R256" s="439"/>
      <c r="S256" s="439"/>
      <c r="T256" s="438"/>
      <c r="AT256" s="437" t="s">
        <v>162</v>
      </c>
      <c r="AU256" s="437" t="s">
        <v>95</v>
      </c>
      <c r="AV256" s="436" t="s">
        <v>95</v>
      </c>
      <c r="AW256" s="436" t="s">
        <v>7</v>
      </c>
      <c r="AX256" s="436" t="s">
        <v>84</v>
      </c>
      <c r="AY256" s="437" t="s">
        <v>153</v>
      </c>
    </row>
    <row r="257" spans="2:65" s="395" customFormat="1" ht="22.5" customHeight="1">
      <c r="B257" s="416"/>
      <c r="C257" s="415" t="s">
        <v>802</v>
      </c>
      <c r="D257" s="415" t="s">
        <v>155</v>
      </c>
      <c r="E257" s="414" t="s">
        <v>2220</v>
      </c>
      <c r="F257" s="410" t="s">
        <v>2219</v>
      </c>
      <c r="G257" s="413" t="s">
        <v>379</v>
      </c>
      <c r="H257" s="412">
        <v>7</v>
      </c>
      <c r="I257" s="411"/>
      <c r="J257" s="411">
        <f>ROUND(I257*H257,2)</f>
        <v>0</v>
      </c>
      <c r="K257" s="410" t="s">
        <v>1889</v>
      </c>
      <c r="L257" s="396"/>
      <c r="M257" s="409" t="s">
        <v>5</v>
      </c>
      <c r="N257" s="408" t="s">
        <v>42</v>
      </c>
      <c r="O257" s="407">
        <v>0.36299999999999999</v>
      </c>
      <c r="P257" s="407">
        <f>O257*H257</f>
        <v>2.5409999999999999</v>
      </c>
      <c r="Q257" s="407">
        <v>1.2600000000000001E-3</v>
      </c>
      <c r="R257" s="407">
        <f>Q257*H257</f>
        <v>8.8199999999999997E-3</v>
      </c>
      <c r="S257" s="407">
        <v>0</v>
      </c>
      <c r="T257" s="406">
        <f>S257*H257</f>
        <v>0</v>
      </c>
      <c r="AR257" s="399" t="s">
        <v>370</v>
      </c>
      <c r="AT257" s="399" t="s">
        <v>155</v>
      </c>
      <c r="AU257" s="399" t="s">
        <v>95</v>
      </c>
      <c r="AY257" s="399" t="s">
        <v>153</v>
      </c>
      <c r="BE257" s="405">
        <f>IF(N257="základní",J257,0)</f>
        <v>0</v>
      </c>
      <c r="BF257" s="405">
        <f>IF(N257="snížená",J257,0)</f>
        <v>0</v>
      </c>
      <c r="BG257" s="405">
        <f>IF(N257="zákl. přenesená",J257,0)</f>
        <v>0</v>
      </c>
      <c r="BH257" s="405">
        <f>IF(N257="sníž. přenesená",J257,0)</f>
        <v>0</v>
      </c>
      <c r="BI257" s="405">
        <f>IF(N257="nulová",J257,0)</f>
        <v>0</v>
      </c>
      <c r="BJ257" s="399" t="s">
        <v>84</v>
      </c>
      <c r="BK257" s="405">
        <f>ROUND(I257*H257,2)</f>
        <v>0</v>
      </c>
      <c r="BL257" s="399" t="s">
        <v>370</v>
      </c>
      <c r="BM257" s="399" t="s">
        <v>2218</v>
      </c>
    </row>
    <row r="258" spans="2:65" s="395" customFormat="1" ht="22.5" customHeight="1">
      <c r="B258" s="396"/>
      <c r="D258" s="404" t="s">
        <v>1886</v>
      </c>
      <c r="F258" s="403" t="s">
        <v>2217</v>
      </c>
      <c r="L258" s="396"/>
      <c r="M258" s="433"/>
      <c r="N258" s="432"/>
      <c r="O258" s="432"/>
      <c r="P258" s="432"/>
      <c r="Q258" s="432"/>
      <c r="R258" s="432"/>
      <c r="S258" s="432"/>
      <c r="T258" s="431"/>
      <c r="AT258" s="399" t="s">
        <v>1886</v>
      </c>
      <c r="AU258" s="399" t="s">
        <v>95</v>
      </c>
    </row>
    <row r="259" spans="2:65" s="436" customFormat="1" ht="22.5" customHeight="1">
      <c r="B259" s="441"/>
      <c r="D259" s="445" t="s">
        <v>162</v>
      </c>
      <c r="E259" s="448" t="s">
        <v>5</v>
      </c>
      <c r="F259" s="447" t="s">
        <v>2216</v>
      </c>
      <c r="H259" s="446">
        <v>7</v>
      </c>
      <c r="L259" s="441"/>
      <c r="M259" s="440"/>
      <c r="N259" s="439"/>
      <c r="O259" s="439"/>
      <c r="P259" s="439"/>
      <c r="Q259" s="439"/>
      <c r="R259" s="439"/>
      <c r="S259" s="439"/>
      <c r="T259" s="438"/>
      <c r="AT259" s="437" t="s">
        <v>162</v>
      </c>
      <c r="AU259" s="437" t="s">
        <v>95</v>
      </c>
      <c r="AV259" s="436" t="s">
        <v>95</v>
      </c>
      <c r="AW259" s="436" t="s">
        <v>7</v>
      </c>
      <c r="AX259" s="436" t="s">
        <v>84</v>
      </c>
      <c r="AY259" s="437" t="s">
        <v>153</v>
      </c>
    </row>
    <row r="260" spans="2:65" s="395" customFormat="1" ht="22.5" customHeight="1">
      <c r="B260" s="416"/>
      <c r="C260" s="415" t="s">
        <v>810</v>
      </c>
      <c r="D260" s="415" t="s">
        <v>155</v>
      </c>
      <c r="E260" s="414" t="s">
        <v>2215</v>
      </c>
      <c r="F260" s="410" t="s">
        <v>2214</v>
      </c>
      <c r="G260" s="413" t="s">
        <v>379</v>
      </c>
      <c r="H260" s="412">
        <v>29</v>
      </c>
      <c r="I260" s="411"/>
      <c r="J260" s="411">
        <f>ROUND(I260*H260,2)</f>
        <v>0</v>
      </c>
      <c r="K260" s="410" t="s">
        <v>1889</v>
      </c>
      <c r="L260" s="396"/>
      <c r="M260" s="409" t="s">
        <v>5</v>
      </c>
      <c r="N260" s="408" t="s">
        <v>42</v>
      </c>
      <c r="O260" s="407">
        <v>0.38300000000000001</v>
      </c>
      <c r="P260" s="407">
        <f>O260*H260</f>
        <v>11.106999999999999</v>
      </c>
      <c r="Q260" s="407">
        <v>1.7700000000000001E-3</v>
      </c>
      <c r="R260" s="407">
        <f>Q260*H260</f>
        <v>5.1330000000000001E-2</v>
      </c>
      <c r="S260" s="407">
        <v>0</v>
      </c>
      <c r="T260" s="406">
        <f>S260*H260</f>
        <v>0</v>
      </c>
      <c r="AR260" s="399" t="s">
        <v>370</v>
      </c>
      <c r="AT260" s="399" t="s">
        <v>155</v>
      </c>
      <c r="AU260" s="399" t="s">
        <v>95</v>
      </c>
      <c r="AY260" s="399" t="s">
        <v>153</v>
      </c>
      <c r="BE260" s="405">
        <f>IF(N260="základní",J260,0)</f>
        <v>0</v>
      </c>
      <c r="BF260" s="405">
        <f>IF(N260="snížená",J260,0)</f>
        <v>0</v>
      </c>
      <c r="BG260" s="405">
        <f>IF(N260="zákl. přenesená",J260,0)</f>
        <v>0</v>
      </c>
      <c r="BH260" s="405">
        <f>IF(N260="sníž. přenesená",J260,0)</f>
        <v>0</v>
      </c>
      <c r="BI260" s="405">
        <f>IF(N260="nulová",J260,0)</f>
        <v>0</v>
      </c>
      <c r="BJ260" s="399" t="s">
        <v>84</v>
      </c>
      <c r="BK260" s="405">
        <f>ROUND(I260*H260,2)</f>
        <v>0</v>
      </c>
      <c r="BL260" s="399" t="s">
        <v>370</v>
      </c>
      <c r="BM260" s="399" t="s">
        <v>2213</v>
      </c>
    </row>
    <row r="261" spans="2:65" s="395" customFormat="1" ht="22.5" customHeight="1">
      <c r="B261" s="396"/>
      <c r="D261" s="404" t="s">
        <v>1886</v>
      </c>
      <c r="F261" s="403" t="s">
        <v>2212</v>
      </c>
      <c r="L261" s="396"/>
      <c r="M261" s="433"/>
      <c r="N261" s="432"/>
      <c r="O261" s="432"/>
      <c r="P261" s="432"/>
      <c r="Q261" s="432"/>
      <c r="R261" s="432"/>
      <c r="S261" s="432"/>
      <c r="T261" s="431"/>
      <c r="AT261" s="399" t="s">
        <v>1886</v>
      </c>
      <c r="AU261" s="399" t="s">
        <v>95</v>
      </c>
    </row>
    <row r="262" spans="2:65" s="436" customFormat="1" ht="22.5" customHeight="1">
      <c r="B262" s="441"/>
      <c r="D262" s="445" t="s">
        <v>162</v>
      </c>
      <c r="E262" s="448" t="s">
        <v>5</v>
      </c>
      <c r="F262" s="447" t="s">
        <v>2211</v>
      </c>
      <c r="H262" s="446">
        <v>29</v>
      </c>
      <c r="L262" s="441"/>
      <c r="M262" s="440"/>
      <c r="N262" s="439"/>
      <c r="O262" s="439"/>
      <c r="P262" s="439"/>
      <c r="Q262" s="439"/>
      <c r="R262" s="439"/>
      <c r="S262" s="439"/>
      <c r="T262" s="438"/>
      <c r="AT262" s="437" t="s">
        <v>162</v>
      </c>
      <c r="AU262" s="437" t="s">
        <v>95</v>
      </c>
      <c r="AV262" s="436" t="s">
        <v>95</v>
      </c>
      <c r="AW262" s="436" t="s">
        <v>7</v>
      </c>
      <c r="AX262" s="436" t="s">
        <v>84</v>
      </c>
      <c r="AY262" s="437" t="s">
        <v>153</v>
      </c>
    </row>
    <row r="263" spans="2:65" s="395" customFormat="1" ht="22.5" customHeight="1">
      <c r="B263" s="416"/>
      <c r="C263" s="415" t="s">
        <v>818</v>
      </c>
      <c r="D263" s="415" t="s">
        <v>155</v>
      </c>
      <c r="E263" s="414" t="s">
        <v>2210</v>
      </c>
      <c r="F263" s="410" t="s">
        <v>2209</v>
      </c>
      <c r="G263" s="413" t="s">
        <v>379</v>
      </c>
      <c r="H263" s="412">
        <v>25</v>
      </c>
      <c r="I263" s="411"/>
      <c r="J263" s="411">
        <f>ROUND(I263*H263,2)</f>
        <v>0</v>
      </c>
      <c r="K263" s="410" t="s">
        <v>1889</v>
      </c>
      <c r="L263" s="396"/>
      <c r="M263" s="409" t="s">
        <v>5</v>
      </c>
      <c r="N263" s="408" t="s">
        <v>42</v>
      </c>
      <c r="O263" s="407">
        <v>0.40400000000000003</v>
      </c>
      <c r="P263" s="407">
        <f>O263*H263</f>
        <v>10.100000000000001</v>
      </c>
      <c r="Q263" s="407">
        <v>2.7699999999999999E-3</v>
      </c>
      <c r="R263" s="407">
        <f>Q263*H263</f>
        <v>6.9249999999999992E-2</v>
      </c>
      <c r="S263" s="407">
        <v>0</v>
      </c>
      <c r="T263" s="406">
        <f>S263*H263</f>
        <v>0</v>
      </c>
      <c r="AR263" s="399" t="s">
        <v>370</v>
      </c>
      <c r="AT263" s="399" t="s">
        <v>155</v>
      </c>
      <c r="AU263" s="399" t="s">
        <v>95</v>
      </c>
      <c r="AY263" s="399" t="s">
        <v>153</v>
      </c>
      <c r="BE263" s="405">
        <f>IF(N263="základní",J263,0)</f>
        <v>0</v>
      </c>
      <c r="BF263" s="405">
        <f>IF(N263="snížená",J263,0)</f>
        <v>0</v>
      </c>
      <c r="BG263" s="405">
        <f>IF(N263="zákl. přenesená",J263,0)</f>
        <v>0</v>
      </c>
      <c r="BH263" s="405">
        <f>IF(N263="sníž. přenesená",J263,0)</f>
        <v>0</v>
      </c>
      <c r="BI263" s="405">
        <f>IF(N263="nulová",J263,0)</f>
        <v>0</v>
      </c>
      <c r="BJ263" s="399" t="s">
        <v>84</v>
      </c>
      <c r="BK263" s="405">
        <f>ROUND(I263*H263,2)</f>
        <v>0</v>
      </c>
      <c r="BL263" s="399" t="s">
        <v>370</v>
      </c>
      <c r="BM263" s="399" t="s">
        <v>2208</v>
      </c>
    </row>
    <row r="264" spans="2:65" s="395" customFormat="1" ht="22.5" customHeight="1">
      <c r="B264" s="396"/>
      <c r="D264" s="404" t="s">
        <v>1886</v>
      </c>
      <c r="F264" s="403" t="s">
        <v>2207</v>
      </c>
      <c r="L264" s="396"/>
      <c r="M264" s="433"/>
      <c r="N264" s="432"/>
      <c r="O264" s="432"/>
      <c r="P264" s="432"/>
      <c r="Q264" s="432"/>
      <c r="R264" s="432"/>
      <c r="S264" s="432"/>
      <c r="T264" s="431"/>
      <c r="AT264" s="399" t="s">
        <v>1886</v>
      </c>
      <c r="AU264" s="399" t="s">
        <v>95</v>
      </c>
    </row>
    <row r="265" spans="2:65" s="436" customFormat="1" ht="22.5" customHeight="1">
      <c r="B265" s="441"/>
      <c r="D265" s="445" t="s">
        <v>162</v>
      </c>
      <c r="E265" s="448" t="s">
        <v>5</v>
      </c>
      <c r="F265" s="447" t="s">
        <v>2206</v>
      </c>
      <c r="H265" s="446">
        <v>25</v>
      </c>
      <c r="L265" s="441"/>
      <c r="M265" s="440"/>
      <c r="N265" s="439"/>
      <c r="O265" s="439"/>
      <c r="P265" s="439"/>
      <c r="Q265" s="439"/>
      <c r="R265" s="439"/>
      <c r="S265" s="439"/>
      <c r="T265" s="438"/>
      <c r="AT265" s="437" t="s">
        <v>162</v>
      </c>
      <c r="AU265" s="437" t="s">
        <v>95</v>
      </c>
      <c r="AV265" s="436" t="s">
        <v>95</v>
      </c>
      <c r="AW265" s="436" t="s">
        <v>7</v>
      </c>
      <c r="AX265" s="436" t="s">
        <v>84</v>
      </c>
      <c r="AY265" s="437" t="s">
        <v>153</v>
      </c>
    </row>
    <row r="266" spans="2:65" s="395" customFormat="1" ht="22.5" customHeight="1">
      <c r="B266" s="416"/>
      <c r="C266" s="415" t="s">
        <v>791</v>
      </c>
      <c r="D266" s="415" t="s">
        <v>155</v>
      </c>
      <c r="E266" s="414" t="s">
        <v>2205</v>
      </c>
      <c r="F266" s="410" t="s">
        <v>2204</v>
      </c>
      <c r="G266" s="413" t="s">
        <v>379</v>
      </c>
      <c r="H266" s="412">
        <v>4</v>
      </c>
      <c r="I266" s="411"/>
      <c r="J266" s="411">
        <f>ROUND(I266*H266,2)</f>
        <v>0</v>
      </c>
      <c r="K266" s="410" t="s">
        <v>1889</v>
      </c>
      <c r="L266" s="396"/>
      <c r="M266" s="409" t="s">
        <v>5</v>
      </c>
      <c r="N266" s="408" t="s">
        <v>42</v>
      </c>
      <c r="O266" s="407">
        <v>0.78</v>
      </c>
      <c r="P266" s="407">
        <f>O266*H266</f>
        <v>3.12</v>
      </c>
      <c r="Q266" s="407">
        <v>5.9000000000000003E-4</v>
      </c>
      <c r="R266" s="407">
        <f>Q266*H266</f>
        <v>2.3600000000000001E-3</v>
      </c>
      <c r="S266" s="407">
        <v>0</v>
      </c>
      <c r="T266" s="406">
        <f>S266*H266</f>
        <v>0</v>
      </c>
      <c r="AR266" s="399" t="s">
        <v>370</v>
      </c>
      <c r="AT266" s="399" t="s">
        <v>155</v>
      </c>
      <c r="AU266" s="399" t="s">
        <v>95</v>
      </c>
      <c r="AY266" s="399" t="s">
        <v>153</v>
      </c>
      <c r="BE266" s="405">
        <f>IF(N266="základní",J266,0)</f>
        <v>0</v>
      </c>
      <c r="BF266" s="405">
        <f>IF(N266="snížená",J266,0)</f>
        <v>0</v>
      </c>
      <c r="BG266" s="405">
        <f>IF(N266="zákl. přenesená",J266,0)</f>
        <v>0</v>
      </c>
      <c r="BH266" s="405">
        <f>IF(N266="sníž. přenesená",J266,0)</f>
        <v>0</v>
      </c>
      <c r="BI266" s="405">
        <f>IF(N266="nulová",J266,0)</f>
        <v>0</v>
      </c>
      <c r="BJ266" s="399" t="s">
        <v>84</v>
      </c>
      <c r="BK266" s="405">
        <f>ROUND(I266*H266,2)</f>
        <v>0</v>
      </c>
      <c r="BL266" s="399" t="s">
        <v>370</v>
      </c>
      <c r="BM266" s="399" t="s">
        <v>2203</v>
      </c>
    </row>
    <row r="267" spans="2:65" s="395" customFormat="1" ht="22.5" customHeight="1">
      <c r="B267" s="396"/>
      <c r="D267" s="404" t="s">
        <v>1886</v>
      </c>
      <c r="F267" s="403" t="s">
        <v>2202</v>
      </c>
      <c r="L267" s="396"/>
      <c r="M267" s="433"/>
      <c r="N267" s="432"/>
      <c r="O267" s="432"/>
      <c r="P267" s="432"/>
      <c r="Q267" s="432"/>
      <c r="R267" s="432"/>
      <c r="S267" s="432"/>
      <c r="T267" s="431"/>
      <c r="AT267" s="399" t="s">
        <v>1886</v>
      </c>
      <c r="AU267" s="399" t="s">
        <v>95</v>
      </c>
    </row>
    <row r="268" spans="2:65" s="436" customFormat="1" ht="22.5" customHeight="1">
      <c r="B268" s="441"/>
      <c r="D268" s="445" t="s">
        <v>162</v>
      </c>
      <c r="E268" s="448" t="s">
        <v>5</v>
      </c>
      <c r="F268" s="447" t="s">
        <v>2201</v>
      </c>
      <c r="H268" s="446">
        <v>4</v>
      </c>
      <c r="L268" s="441"/>
      <c r="M268" s="440"/>
      <c r="N268" s="439"/>
      <c r="O268" s="439"/>
      <c r="P268" s="439"/>
      <c r="Q268" s="439"/>
      <c r="R268" s="439"/>
      <c r="S268" s="439"/>
      <c r="T268" s="438"/>
      <c r="AT268" s="437" t="s">
        <v>162</v>
      </c>
      <c r="AU268" s="437" t="s">
        <v>95</v>
      </c>
      <c r="AV268" s="436" t="s">
        <v>95</v>
      </c>
      <c r="AW268" s="436" t="s">
        <v>7</v>
      </c>
      <c r="AX268" s="436" t="s">
        <v>84</v>
      </c>
      <c r="AY268" s="437" t="s">
        <v>153</v>
      </c>
    </row>
    <row r="269" spans="2:65" s="395" customFormat="1" ht="22.5" customHeight="1">
      <c r="B269" s="416"/>
      <c r="C269" s="415" t="s">
        <v>795</v>
      </c>
      <c r="D269" s="415" t="s">
        <v>155</v>
      </c>
      <c r="E269" s="414" t="s">
        <v>2200</v>
      </c>
      <c r="F269" s="410" t="s">
        <v>2199</v>
      </c>
      <c r="G269" s="413" t="s">
        <v>379</v>
      </c>
      <c r="H269" s="412">
        <v>22</v>
      </c>
      <c r="I269" s="411"/>
      <c r="J269" s="411">
        <f>ROUND(I269*H269,2)</f>
        <v>0</v>
      </c>
      <c r="K269" s="410" t="s">
        <v>1889</v>
      </c>
      <c r="L269" s="396"/>
      <c r="M269" s="409" t="s">
        <v>5</v>
      </c>
      <c r="N269" s="408" t="s">
        <v>42</v>
      </c>
      <c r="O269" s="407">
        <v>0.82699999999999996</v>
      </c>
      <c r="P269" s="407">
        <f>O269*H269</f>
        <v>18.193999999999999</v>
      </c>
      <c r="Q269" s="407">
        <v>1.1999999999999999E-3</v>
      </c>
      <c r="R269" s="407">
        <f>Q269*H269</f>
        <v>2.6399999999999996E-2</v>
      </c>
      <c r="S269" s="407">
        <v>0</v>
      </c>
      <c r="T269" s="406">
        <f>S269*H269</f>
        <v>0</v>
      </c>
      <c r="AR269" s="399" t="s">
        <v>370</v>
      </c>
      <c r="AT269" s="399" t="s">
        <v>155</v>
      </c>
      <c r="AU269" s="399" t="s">
        <v>95</v>
      </c>
      <c r="AY269" s="399" t="s">
        <v>153</v>
      </c>
      <c r="BE269" s="405">
        <f>IF(N269="základní",J269,0)</f>
        <v>0</v>
      </c>
      <c r="BF269" s="405">
        <f>IF(N269="snížená",J269,0)</f>
        <v>0</v>
      </c>
      <c r="BG269" s="405">
        <f>IF(N269="zákl. přenesená",J269,0)</f>
        <v>0</v>
      </c>
      <c r="BH269" s="405">
        <f>IF(N269="sníž. přenesená",J269,0)</f>
        <v>0</v>
      </c>
      <c r="BI269" s="405">
        <f>IF(N269="nulová",J269,0)</f>
        <v>0</v>
      </c>
      <c r="BJ269" s="399" t="s">
        <v>84</v>
      </c>
      <c r="BK269" s="405">
        <f>ROUND(I269*H269,2)</f>
        <v>0</v>
      </c>
      <c r="BL269" s="399" t="s">
        <v>370</v>
      </c>
      <c r="BM269" s="399" t="s">
        <v>2198</v>
      </c>
    </row>
    <row r="270" spans="2:65" s="395" customFormat="1" ht="22.5" customHeight="1">
      <c r="B270" s="396"/>
      <c r="D270" s="404" t="s">
        <v>1886</v>
      </c>
      <c r="F270" s="403" t="s">
        <v>2197</v>
      </c>
      <c r="L270" s="396"/>
      <c r="M270" s="433"/>
      <c r="N270" s="432"/>
      <c r="O270" s="432"/>
      <c r="P270" s="432"/>
      <c r="Q270" s="432"/>
      <c r="R270" s="432"/>
      <c r="S270" s="432"/>
      <c r="T270" s="431"/>
      <c r="AT270" s="399" t="s">
        <v>1886</v>
      </c>
      <c r="AU270" s="399" t="s">
        <v>95</v>
      </c>
    </row>
    <row r="271" spans="2:65" s="436" customFormat="1" ht="22.5" customHeight="1">
      <c r="B271" s="441"/>
      <c r="D271" s="445" t="s">
        <v>162</v>
      </c>
      <c r="E271" s="448" t="s">
        <v>5</v>
      </c>
      <c r="F271" s="447" t="s">
        <v>2196</v>
      </c>
      <c r="H271" s="446">
        <v>22</v>
      </c>
      <c r="L271" s="441"/>
      <c r="M271" s="440"/>
      <c r="N271" s="439"/>
      <c r="O271" s="439"/>
      <c r="P271" s="439"/>
      <c r="Q271" s="439"/>
      <c r="R271" s="439"/>
      <c r="S271" s="439"/>
      <c r="T271" s="438"/>
      <c r="AT271" s="437" t="s">
        <v>162</v>
      </c>
      <c r="AU271" s="437" t="s">
        <v>95</v>
      </c>
      <c r="AV271" s="436" t="s">
        <v>95</v>
      </c>
      <c r="AW271" s="436" t="s">
        <v>7</v>
      </c>
      <c r="AX271" s="436" t="s">
        <v>84</v>
      </c>
      <c r="AY271" s="437" t="s">
        <v>153</v>
      </c>
    </row>
    <row r="272" spans="2:65" s="395" customFormat="1" ht="22.5" customHeight="1">
      <c r="B272" s="416"/>
      <c r="C272" s="415" t="s">
        <v>774</v>
      </c>
      <c r="D272" s="415" t="s">
        <v>155</v>
      </c>
      <c r="E272" s="414" t="s">
        <v>2195</v>
      </c>
      <c r="F272" s="410" t="s">
        <v>2194</v>
      </c>
      <c r="G272" s="413" t="s">
        <v>379</v>
      </c>
      <c r="H272" s="412">
        <v>2</v>
      </c>
      <c r="I272" s="411"/>
      <c r="J272" s="411">
        <f>ROUND(I272*H272,2)</f>
        <v>0</v>
      </c>
      <c r="K272" s="410" t="s">
        <v>1889</v>
      </c>
      <c r="L272" s="396"/>
      <c r="M272" s="409" t="s">
        <v>5</v>
      </c>
      <c r="N272" s="408" t="s">
        <v>42</v>
      </c>
      <c r="O272" s="407">
        <v>0.65900000000000003</v>
      </c>
      <c r="P272" s="407">
        <f>O272*H272</f>
        <v>1.3180000000000001</v>
      </c>
      <c r="Q272" s="407">
        <v>2.9E-4</v>
      </c>
      <c r="R272" s="407">
        <f>Q272*H272</f>
        <v>5.8E-4</v>
      </c>
      <c r="S272" s="407">
        <v>0</v>
      </c>
      <c r="T272" s="406">
        <f>S272*H272</f>
        <v>0</v>
      </c>
      <c r="AR272" s="399" t="s">
        <v>370</v>
      </c>
      <c r="AT272" s="399" t="s">
        <v>155</v>
      </c>
      <c r="AU272" s="399" t="s">
        <v>95</v>
      </c>
      <c r="AY272" s="399" t="s">
        <v>153</v>
      </c>
      <c r="BE272" s="405">
        <f>IF(N272="základní",J272,0)</f>
        <v>0</v>
      </c>
      <c r="BF272" s="405">
        <f>IF(N272="snížená",J272,0)</f>
        <v>0</v>
      </c>
      <c r="BG272" s="405">
        <f>IF(N272="zákl. přenesená",J272,0)</f>
        <v>0</v>
      </c>
      <c r="BH272" s="405">
        <f>IF(N272="sníž. přenesená",J272,0)</f>
        <v>0</v>
      </c>
      <c r="BI272" s="405">
        <f>IF(N272="nulová",J272,0)</f>
        <v>0</v>
      </c>
      <c r="BJ272" s="399" t="s">
        <v>84</v>
      </c>
      <c r="BK272" s="405">
        <f>ROUND(I272*H272,2)</f>
        <v>0</v>
      </c>
      <c r="BL272" s="399" t="s">
        <v>370</v>
      </c>
      <c r="BM272" s="399" t="s">
        <v>2193</v>
      </c>
    </row>
    <row r="273" spans="2:65" s="395" customFormat="1" ht="22.5" customHeight="1">
      <c r="B273" s="396"/>
      <c r="D273" s="404" t="s">
        <v>1886</v>
      </c>
      <c r="F273" s="403" t="s">
        <v>2192</v>
      </c>
      <c r="L273" s="396"/>
      <c r="M273" s="433"/>
      <c r="N273" s="432"/>
      <c r="O273" s="432"/>
      <c r="P273" s="432"/>
      <c r="Q273" s="432"/>
      <c r="R273" s="432"/>
      <c r="S273" s="432"/>
      <c r="T273" s="431"/>
      <c r="AT273" s="399" t="s">
        <v>1886</v>
      </c>
      <c r="AU273" s="399" t="s">
        <v>95</v>
      </c>
    </row>
    <row r="274" spans="2:65" s="436" customFormat="1" ht="22.5" customHeight="1">
      <c r="B274" s="441"/>
      <c r="D274" s="445" t="s">
        <v>162</v>
      </c>
      <c r="E274" s="448" t="s">
        <v>5</v>
      </c>
      <c r="F274" s="447" t="s">
        <v>95</v>
      </c>
      <c r="H274" s="446">
        <v>2</v>
      </c>
      <c r="L274" s="441"/>
      <c r="M274" s="440"/>
      <c r="N274" s="439"/>
      <c r="O274" s="439"/>
      <c r="P274" s="439"/>
      <c r="Q274" s="439"/>
      <c r="R274" s="439"/>
      <c r="S274" s="439"/>
      <c r="T274" s="438"/>
      <c r="AT274" s="437" t="s">
        <v>162</v>
      </c>
      <c r="AU274" s="437" t="s">
        <v>95</v>
      </c>
      <c r="AV274" s="436" t="s">
        <v>95</v>
      </c>
      <c r="AW274" s="436" t="s">
        <v>7</v>
      </c>
      <c r="AX274" s="436" t="s">
        <v>84</v>
      </c>
      <c r="AY274" s="437" t="s">
        <v>153</v>
      </c>
    </row>
    <row r="275" spans="2:65" s="395" customFormat="1" ht="22.5" customHeight="1">
      <c r="B275" s="416"/>
      <c r="C275" s="415" t="s">
        <v>780</v>
      </c>
      <c r="D275" s="415" t="s">
        <v>155</v>
      </c>
      <c r="E275" s="414" t="s">
        <v>2191</v>
      </c>
      <c r="F275" s="410" t="s">
        <v>2190</v>
      </c>
      <c r="G275" s="413" t="s">
        <v>379</v>
      </c>
      <c r="H275" s="412">
        <v>15</v>
      </c>
      <c r="I275" s="411"/>
      <c r="J275" s="411">
        <f>ROUND(I275*H275,2)</f>
        <v>0</v>
      </c>
      <c r="K275" s="410" t="s">
        <v>1889</v>
      </c>
      <c r="L275" s="396"/>
      <c r="M275" s="409" t="s">
        <v>5</v>
      </c>
      <c r="N275" s="408" t="s">
        <v>42</v>
      </c>
      <c r="O275" s="407">
        <v>0.72799999999999998</v>
      </c>
      <c r="P275" s="407">
        <f>O275*H275</f>
        <v>10.92</v>
      </c>
      <c r="Q275" s="407">
        <v>3.5E-4</v>
      </c>
      <c r="R275" s="407">
        <f>Q275*H275</f>
        <v>5.2500000000000003E-3</v>
      </c>
      <c r="S275" s="407">
        <v>0</v>
      </c>
      <c r="T275" s="406">
        <f>S275*H275</f>
        <v>0</v>
      </c>
      <c r="AR275" s="399" t="s">
        <v>370</v>
      </c>
      <c r="AT275" s="399" t="s">
        <v>155</v>
      </c>
      <c r="AU275" s="399" t="s">
        <v>95</v>
      </c>
      <c r="AY275" s="399" t="s">
        <v>153</v>
      </c>
      <c r="BE275" s="405">
        <f>IF(N275="základní",J275,0)</f>
        <v>0</v>
      </c>
      <c r="BF275" s="405">
        <f>IF(N275="snížená",J275,0)</f>
        <v>0</v>
      </c>
      <c r="BG275" s="405">
        <f>IF(N275="zákl. přenesená",J275,0)</f>
        <v>0</v>
      </c>
      <c r="BH275" s="405">
        <f>IF(N275="sníž. přenesená",J275,0)</f>
        <v>0</v>
      </c>
      <c r="BI275" s="405">
        <f>IF(N275="nulová",J275,0)</f>
        <v>0</v>
      </c>
      <c r="BJ275" s="399" t="s">
        <v>84</v>
      </c>
      <c r="BK275" s="405">
        <f>ROUND(I275*H275,2)</f>
        <v>0</v>
      </c>
      <c r="BL275" s="399" t="s">
        <v>370</v>
      </c>
      <c r="BM275" s="399" t="s">
        <v>2189</v>
      </c>
    </row>
    <row r="276" spans="2:65" s="395" customFormat="1" ht="22.5" customHeight="1">
      <c r="B276" s="396"/>
      <c r="D276" s="404" t="s">
        <v>1886</v>
      </c>
      <c r="F276" s="403" t="s">
        <v>2188</v>
      </c>
      <c r="L276" s="396"/>
      <c r="M276" s="433"/>
      <c r="N276" s="432"/>
      <c r="O276" s="432"/>
      <c r="P276" s="432"/>
      <c r="Q276" s="432"/>
      <c r="R276" s="432"/>
      <c r="S276" s="432"/>
      <c r="T276" s="431"/>
      <c r="AT276" s="399" t="s">
        <v>1886</v>
      </c>
      <c r="AU276" s="399" t="s">
        <v>95</v>
      </c>
    </row>
    <row r="277" spans="2:65" s="436" customFormat="1" ht="22.5" customHeight="1">
      <c r="B277" s="441"/>
      <c r="D277" s="445" t="s">
        <v>162</v>
      </c>
      <c r="E277" s="448" t="s">
        <v>5</v>
      </c>
      <c r="F277" s="447" t="s">
        <v>2187</v>
      </c>
      <c r="H277" s="446">
        <v>15</v>
      </c>
      <c r="L277" s="441"/>
      <c r="M277" s="440"/>
      <c r="N277" s="439"/>
      <c r="O277" s="439"/>
      <c r="P277" s="439"/>
      <c r="Q277" s="439"/>
      <c r="R277" s="439"/>
      <c r="S277" s="439"/>
      <c r="T277" s="438"/>
      <c r="AT277" s="437" t="s">
        <v>162</v>
      </c>
      <c r="AU277" s="437" t="s">
        <v>95</v>
      </c>
      <c r="AV277" s="436" t="s">
        <v>95</v>
      </c>
      <c r="AW277" s="436" t="s">
        <v>7</v>
      </c>
      <c r="AX277" s="436" t="s">
        <v>84</v>
      </c>
      <c r="AY277" s="437" t="s">
        <v>153</v>
      </c>
    </row>
    <row r="278" spans="2:65" s="395" customFormat="1" ht="22.5" customHeight="1">
      <c r="B278" s="416"/>
      <c r="C278" s="415" t="s">
        <v>851</v>
      </c>
      <c r="D278" s="415" t="s">
        <v>155</v>
      </c>
      <c r="E278" s="414" t="s">
        <v>2186</v>
      </c>
      <c r="F278" s="410" t="s">
        <v>2185</v>
      </c>
      <c r="G278" s="413" t="s">
        <v>379</v>
      </c>
      <c r="H278" s="412">
        <v>10</v>
      </c>
      <c r="I278" s="411"/>
      <c r="J278" s="411">
        <f>ROUND(I278*H278,2)</f>
        <v>0</v>
      </c>
      <c r="K278" s="410" t="s">
        <v>1889</v>
      </c>
      <c r="L278" s="396"/>
      <c r="M278" s="409" t="s">
        <v>5</v>
      </c>
      <c r="N278" s="408" t="s">
        <v>42</v>
      </c>
      <c r="O278" s="407">
        <v>0.79700000000000004</v>
      </c>
      <c r="P278" s="407">
        <f>O278*H278</f>
        <v>7.9700000000000006</v>
      </c>
      <c r="Q278" s="407">
        <v>5.6999999999999998E-4</v>
      </c>
      <c r="R278" s="407">
        <f>Q278*H278</f>
        <v>5.7000000000000002E-3</v>
      </c>
      <c r="S278" s="407">
        <v>0</v>
      </c>
      <c r="T278" s="406">
        <f>S278*H278</f>
        <v>0</v>
      </c>
      <c r="AR278" s="399" t="s">
        <v>370</v>
      </c>
      <c r="AT278" s="399" t="s">
        <v>155</v>
      </c>
      <c r="AU278" s="399" t="s">
        <v>95</v>
      </c>
      <c r="AY278" s="399" t="s">
        <v>153</v>
      </c>
      <c r="BE278" s="405">
        <f>IF(N278="základní",J278,0)</f>
        <v>0</v>
      </c>
      <c r="BF278" s="405">
        <f>IF(N278="snížená",J278,0)</f>
        <v>0</v>
      </c>
      <c r="BG278" s="405">
        <f>IF(N278="zákl. přenesená",J278,0)</f>
        <v>0</v>
      </c>
      <c r="BH278" s="405">
        <f>IF(N278="sníž. přenesená",J278,0)</f>
        <v>0</v>
      </c>
      <c r="BI278" s="405">
        <f>IF(N278="nulová",J278,0)</f>
        <v>0</v>
      </c>
      <c r="BJ278" s="399" t="s">
        <v>84</v>
      </c>
      <c r="BK278" s="405">
        <f>ROUND(I278*H278,2)</f>
        <v>0</v>
      </c>
      <c r="BL278" s="399" t="s">
        <v>370</v>
      </c>
      <c r="BM278" s="399" t="s">
        <v>2184</v>
      </c>
    </row>
    <row r="279" spans="2:65" s="395" customFormat="1" ht="22.5" customHeight="1">
      <c r="B279" s="396"/>
      <c r="D279" s="404" t="s">
        <v>1886</v>
      </c>
      <c r="F279" s="403" t="s">
        <v>2183</v>
      </c>
      <c r="L279" s="396"/>
      <c r="M279" s="433"/>
      <c r="N279" s="432"/>
      <c r="O279" s="432"/>
      <c r="P279" s="432"/>
      <c r="Q279" s="432"/>
      <c r="R279" s="432"/>
      <c r="S279" s="432"/>
      <c r="T279" s="431"/>
      <c r="AT279" s="399" t="s">
        <v>1886</v>
      </c>
      <c r="AU279" s="399" t="s">
        <v>95</v>
      </c>
    </row>
    <row r="280" spans="2:65" s="436" customFormat="1" ht="22.5" customHeight="1">
      <c r="B280" s="441"/>
      <c r="D280" s="445" t="s">
        <v>162</v>
      </c>
      <c r="E280" s="448" t="s">
        <v>5</v>
      </c>
      <c r="F280" s="447" t="s">
        <v>2182</v>
      </c>
      <c r="H280" s="446">
        <v>10</v>
      </c>
      <c r="L280" s="441"/>
      <c r="M280" s="440"/>
      <c r="N280" s="439"/>
      <c r="O280" s="439"/>
      <c r="P280" s="439"/>
      <c r="Q280" s="439"/>
      <c r="R280" s="439"/>
      <c r="S280" s="439"/>
      <c r="T280" s="438"/>
      <c r="AT280" s="437" t="s">
        <v>162</v>
      </c>
      <c r="AU280" s="437" t="s">
        <v>95</v>
      </c>
      <c r="AV280" s="436" t="s">
        <v>95</v>
      </c>
      <c r="AW280" s="436" t="s">
        <v>7</v>
      </c>
      <c r="AX280" s="436" t="s">
        <v>84</v>
      </c>
      <c r="AY280" s="437" t="s">
        <v>153</v>
      </c>
    </row>
    <row r="281" spans="2:65" s="395" customFormat="1" ht="22.5" customHeight="1">
      <c r="B281" s="416"/>
      <c r="C281" s="415" t="s">
        <v>856</v>
      </c>
      <c r="D281" s="415" t="s">
        <v>155</v>
      </c>
      <c r="E281" s="414" t="s">
        <v>2181</v>
      </c>
      <c r="F281" s="410" t="s">
        <v>2180</v>
      </c>
      <c r="G281" s="413" t="s">
        <v>379</v>
      </c>
      <c r="H281" s="412">
        <v>16</v>
      </c>
      <c r="I281" s="411"/>
      <c r="J281" s="411">
        <f>ROUND(I281*H281,2)</f>
        <v>0</v>
      </c>
      <c r="K281" s="410" t="s">
        <v>1889</v>
      </c>
      <c r="L281" s="396"/>
      <c r="M281" s="409" t="s">
        <v>5</v>
      </c>
      <c r="N281" s="408" t="s">
        <v>42</v>
      </c>
      <c r="O281" s="407">
        <v>0.83199999999999996</v>
      </c>
      <c r="P281" s="407">
        <f>O281*H281</f>
        <v>13.311999999999999</v>
      </c>
      <c r="Q281" s="407">
        <v>1.14E-3</v>
      </c>
      <c r="R281" s="407">
        <f>Q281*H281</f>
        <v>1.8239999999999999E-2</v>
      </c>
      <c r="S281" s="407">
        <v>0</v>
      </c>
      <c r="T281" s="406">
        <f>S281*H281</f>
        <v>0</v>
      </c>
      <c r="AR281" s="399" t="s">
        <v>370</v>
      </c>
      <c r="AT281" s="399" t="s">
        <v>155</v>
      </c>
      <c r="AU281" s="399" t="s">
        <v>95</v>
      </c>
      <c r="AY281" s="399" t="s">
        <v>153</v>
      </c>
      <c r="BE281" s="405">
        <f>IF(N281="základní",J281,0)</f>
        <v>0</v>
      </c>
      <c r="BF281" s="405">
        <f>IF(N281="snížená",J281,0)</f>
        <v>0</v>
      </c>
      <c r="BG281" s="405">
        <f>IF(N281="zákl. přenesená",J281,0)</f>
        <v>0</v>
      </c>
      <c r="BH281" s="405">
        <f>IF(N281="sníž. přenesená",J281,0)</f>
        <v>0</v>
      </c>
      <c r="BI281" s="405">
        <f>IF(N281="nulová",J281,0)</f>
        <v>0</v>
      </c>
      <c r="BJ281" s="399" t="s">
        <v>84</v>
      </c>
      <c r="BK281" s="405">
        <f>ROUND(I281*H281,2)</f>
        <v>0</v>
      </c>
      <c r="BL281" s="399" t="s">
        <v>370</v>
      </c>
      <c r="BM281" s="399" t="s">
        <v>2179</v>
      </c>
    </row>
    <row r="282" spans="2:65" s="395" customFormat="1" ht="22.5" customHeight="1">
      <c r="B282" s="396"/>
      <c r="D282" s="404" t="s">
        <v>1886</v>
      </c>
      <c r="F282" s="403" t="s">
        <v>2178</v>
      </c>
      <c r="L282" s="396"/>
      <c r="M282" s="433"/>
      <c r="N282" s="432"/>
      <c r="O282" s="432"/>
      <c r="P282" s="432"/>
      <c r="Q282" s="432"/>
      <c r="R282" s="432"/>
      <c r="S282" s="432"/>
      <c r="T282" s="431"/>
      <c r="AT282" s="399" t="s">
        <v>1886</v>
      </c>
      <c r="AU282" s="399" t="s">
        <v>95</v>
      </c>
    </row>
    <row r="283" spans="2:65" s="436" customFormat="1" ht="22.5" customHeight="1">
      <c r="B283" s="441"/>
      <c r="D283" s="445" t="s">
        <v>162</v>
      </c>
      <c r="E283" s="448" t="s">
        <v>5</v>
      </c>
      <c r="F283" s="447" t="s">
        <v>2177</v>
      </c>
      <c r="H283" s="446">
        <v>16</v>
      </c>
      <c r="L283" s="441"/>
      <c r="M283" s="440"/>
      <c r="N283" s="439"/>
      <c r="O283" s="439"/>
      <c r="P283" s="439"/>
      <c r="Q283" s="439"/>
      <c r="R283" s="439"/>
      <c r="S283" s="439"/>
      <c r="T283" s="438"/>
      <c r="AT283" s="437" t="s">
        <v>162</v>
      </c>
      <c r="AU283" s="437" t="s">
        <v>95</v>
      </c>
      <c r="AV283" s="436" t="s">
        <v>95</v>
      </c>
      <c r="AW283" s="436" t="s">
        <v>7</v>
      </c>
      <c r="AX283" s="436" t="s">
        <v>84</v>
      </c>
      <c r="AY283" s="437" t="s">
        <v>153</v>
      </c>
    </row>
    <row r="284" spans="2:65" s="395" customFormat="1" ht="22.5" customHeight="1">
      <c r="B284" s="416"/>
      <c r="C284" s="474" t="s">
        <v>866</v>
      </c>
      <c r="D284" s="474" t="s">
        <v>419</v>
      </c>
      <c r="E284" s="473" t="s">
        <v>2176</v>
      </c>
      <c r="F284" s="469" t="s">
        <v>2175</v>
      </c>
      <c r="G284" s="472" t="s">
        <v>486</v>
      </c>
      <c r="H284" s="471">
        <v>2</v>
      </c>
      <c r="I284" s="470"/>
      <c r="J284" s="470">
        <f>ROUND(I284*H284,2)</f>
        <v>0</v>
      </c>
      <c r="K284" s="469" t="s">
        <v>1889</v>
      </c>
      <c r="L284" s="468"/>
      <c r="M284" s="467" t="s">
        <v>5</v>
      </c>
      <c r="N284" s="466" t="s">
        <v>42</v>
      </c>
      <c r="O284" s="407">
        <v>0</v>
      </c>
      <c r="P284" s="407">
        <f>O284*H284</f>
        <v>0</v>
      </c>
      <c r="Q284" s="407">
        <v>1.3999999999999999E-4</v>
      </c>
      <c r="R284" s="407">
        <f>Q284*H284</f>
        <v>2.7999999999999998E-4</v>
      </c>
      <c r="S284" s="407">
        <v>0</v>
      </c>
      <c r="T284" s="406">
        <f>S284*H284</f>
        <v>0</v>
      </c>
      <c r="AR284" s="399" t="s">
        <v>348</v>
      </c>
      <c r="AT284" s="399" t="s">
        <v>419</v>
      </c>
      <c r="AU284" s="399" t="s">
        <v>95</v>
      </c>
      <c r="AY284" s="399" t="s">
        <v>153</v>
      </c>
      <c r="BE284" s="405">
        <f>IF(N284="základní",J284,0)</f>
        <v>0</v>
      </c>
      <c r="BF284" s="405">
        <f>IF(N284="snížená",J284,0)</f>
        <v>0</v>
      </c>
      <c r="BG284" s="405">
        <f>IF(N284="zákl. přenesená",J284,0)</f>
        <v>0</v>
      </c>
      <c r="BH284" s="405">
        <f>IF(N284="sníž. přenesená",J284,0)</f>
        <v>0</v>
      </c>
      <c r="BI284" s="405">
        <f>IF(N284="nulová",J284,0)</f>
        <v>0</v>
      </c>
      <c r="BJ284" s="399" t="s">
        <v>84</v>
      </c>
      <c r="BK284" s="405">
        <f>ROUND(I284*H284,2)</f>
        <v>0</v>
      </c>
      <c r="BL284" s="399" t="s">
        <v>370</v>
      </c>
      <c r="BM284" s="399" t="s">
        <v>2174</v>
      </c>
    </row>
    <row r="285" spans="2:65" s="395" customFormat="1" ht="30" customHeight="1">
      <c r="B285" s="396"/>
      <c r="D285" s="404" t="s">
        <v>1886</v>
      </c>
      <c r="F285" s="403" t="s">
        <v>2173</v>
      </c>
      <c r="L285" s="396"/>
      <c r="M285" s="433"/>
      <c r="N285" s="432"/>
      <c r="O285" s="432"/>
      <c r="P285" s="432"/>
      <c r="Q285" s="432"/>
      <c r="R285" s="432"/>
      <c r="S285" s="432"/>
      <c r="T285" s="431"/>
      <c r="AT285" s="399" t="s">
        <v>1886</v>
      </c>
      <c r="AU285" s="399" t="s">
        <v>95</v>
      </c>
    </row>
    <row r="286" spans="2:65" s="395" customFormat="1" ht="30" customHeight="1">
      <c r="B286" s="396"/>
      <c r="D286" s="404" t="s">
        <v>2166</v>
      </c>
      <c r="F286" s="465" t="s">
        <v>2172</v>
      </c>
      <c r="L286" s="396"/>
      <c r="M286" s="433"/>
      <c r="N286" s="432"/>
      <c r="O286" s="432"/>
      <c r="P286" s="432"/>
      <c r="Q286" s="432"/>
      <c r="R286" s="432"/>
      <c r="S286" s="432"/>
      <c r="T286" s="431"/>
      <c r="AT286" s="399" t="s">
        <v>2166</v>
      </c>
      <c r="AU286" s="399" t="s">
        <v>95</v>
      </c>
    </row>
    <row r="287" spans="2:65" s="436" customFormat="1" ht="22.5" customHeight="1">
      <c r="B287" s="441"/>
      <c r="D287" s="445" t="s">
        <v>162</v>
      </c>
      <c r="E287" s="448" t="s">
        <v>5</v>
      </c>
      <c r="F287" s="447" t="s">
        <v>95</v>
      </c>
      <c r="H287" s="446">
        <v>2</v>
      </c>
      <c r="L287" s="441"/>
      <c r="M287" s="440"/>
      <c r="N287" s="439"/>
      <c r="O287" s="439"/>
      <c r="P287" s="439"/>
      <c r="Q287" s="439"/>
      <c r="R287" s="439"/>
      <c r="S287" s="439"/>
      <c r="T287" s="438"/>
      <c r="AT287" s="437" t="s">
        <v>162</v>
      </c>
      <c r="AU287" s="437" t="s">
        <v>95</v>
      </c>
      <c r="AV287" s="436" t="s">
        <v>95</v>
      </c>
      <c r="AW287" s="436" t="s">
        <v>7</v>
      </c>
      <c r="AX287" s="436" t="s">
        <v>84</v>
      </c>
      <c r="AY287" s="437" t="s">
        <v>153</v>
      </c>
    </row>
    <row r="288" spans="2:65" s="395" customFormat="1" ht="22.5" customHeight="1">
      <c r="B288" s="416"/>
      <c r="C288" s="474" t="s">
        <v>871</v>
      </c>
      <c r="D288" s="474" t="s">
        <v>419</v>
      </c>
      <c r="E288" s="473" t="s">
        <v>2171</v>
      </c>
      <c r="F288" s="469" t="s">
        <v>2170</v>
      </c>
      <c r="G288" s="472" t="s">
        <v>486</v>
      </c>
      <c r="H288" s="471">
        <v>10</v>
      </c>
      <c r="I288" s="470"/>
      <c r="J288" s="470">
        <f>ROUND(I288*H288,2)</f>
        <v>0</v>
      </c>
      <c r="K288" s="469" t="s">
        <v>1889</v>
      </c>
      <c r="L288" s="468"/>
      <c r="M288" s="467" t="s">
        <v>5</v>
      </c>
      <c r="N288" s="466" t="s">
        <v>42</v>
      </c>
      <c r="O288" s="407">
        <v>0</v>
      </c>
      <c r="P288" s="407">
        <f>O288*H288</f>
        <v>0</v>
      </c>
      <c r="Q288" s="407">
        <v>3.3E-4</v>
      </c>
      <c r="R288" s="407">
        <f>Q288*H288</f>
        <v>3.3E-3</v>
      </c>
      <c r="S288" s="407">
        <v>0</v>
      </c>
      <c r="T288" s="406">
        <f>S288*H288</f>
        <v>0</v>
      </c>
      <c r="AR288" s="399" t="s">
        <v>348</v>
      </c>
      <c r="AT288" s="399" t="s">
        <v>419</v>
      </c>
      <c r="AU288" s="399" t="s">
        <v>95</v>
      </c>
      <c r="AY288" s="399" t="s">
        <v>153</v>
      </c>
      <c r="BE288" s="405">
        <f>IF(N288="základní",J288,0)</f>
        <v>0</v>
      </c>
      <c r="BF288" s="405">
        <f>IF(N288="snížená",J288,0)</f>
        <v>0</v>
      </c>
      <c r="BG288" s="405">
        <f>IF(N288="zákl. přenesená",J288,0)</f>
        <v>0</v>
      </c>
      <c r="BH288" s="405">
        <f>IF(N288="sníž. přenesená",J288,0)</f>
        <v>0</v>
      </c>
      <c r="BI288" s="405">
        <f>IF(N288="nulová",J288,0)</f>
        <v>0</v>
      </c>
      <c r="BJ288" s="399" t="s">
        <v>84</v>
      </c>
      <c r="BK288" s="405">
        <f>ROUND(I288*H288,2)</f>
        <v>0</v>
      </c>
      <c r="BL288" s="399" t="s">
        <v>370</v>
      </c>
      <c r="BM288" s="399" t="s">
        <v>2169</v>
      </c>
    </row>
    <row r="289" spans="2:65" s="395" customFormat="1" ht="30" customHeight="1">
      <c r="B289" s="396"/>
      <c r="D289" s="404" t="s">
        <v>1886</v>
      </c>
      <c r="F289" s="403" t="s">
        <v>2168</v>
      </c>
      <c r="L289" s="396"/>
      <c r="M289" s="433"/>
      <c r="N289" s="432"/>
      <c r="O289" s="432"/>
      <c r="P289" s="432"/>
      <c r="Q289" s="432"/>
      <c r="R289" s="432"/>
      <c r="S289" s="432"/>
      <c r="T289" s="431"/>
      <c r="AT289" s="399" t="s">
        <v>1886</v>
      </c>
      <c r="AU289" s="399" t="s">
        <v>95</v>
      </c>
    </row>
    <row r="290" spans="2:65" s="395" customFormat="1" ht="30" customHeight="1">
      <c r="B290" s="396"/>
      <c r="D290" s="404" t="s">
        <v>2166</v>
      </c>
      <c r="F290" s="465" t="s">
        <v>2167</v>
      </c>
      <c r="L290" s="396"/>
      <c r="M290" s="433"/>
      <c r="N290" s="432"/>
      <c r="O290" s="432"/>
      <c r="P290" s="432"/>
      <c r="Q290" s="432"/>
      <c r="R290" s="432"/>
      <c r="S290" s="432"/>
      <c r="T290" s="431"/>
      <c r="AT290" s="399" t="s">
        <v>2166</v>
      </c>
      <c r="AU290" s="399" t="s">
        <v>95</v>
      </c>
    </row>
    <row r="291" spans="2:65" s="436" customFormat="1" ht="22.5" customHeight="1">
      <c r="B291" s="441"/>
      <c r="D291" s="445" t="s">
        <v>162</v>
      </c>
      <c r="E291" s="448" t="s">
        <v>5</v>
      </c>
      <c r="F291" s="447" t="s">
        <v>207</v>
      </c>
      <c r="H291" s="446">
        <v>10</v>
      </c>
      <c r="L291" s="441"/>
      <c r="M291" s="440"/>
      <c r="N291" s="439"/>
      <c r="O291" s="439"/>
      <c r="P291" s="439"/>
      <c r="Q291" s="439"/>
      <c r="R291" s="439"/>
      <c r="S291" s="439"/>
      <c r="T291" s="438"/>
      <c r="AT291" s="437" t="s">
        <v>162</v>
      </c>
      <c r="AU291" s="437" t="s">
        <v>95</v>
      </c>
      <c r="AV291" s="436" t="s">
        <v>95</v>
      </c>
      <c r="AW291" s="436" t="s">
        <v>7</v>
      </c>
      <c r="AX291" s="436" t="s">
        <v>84</v>
      </c>
      <c r="AY291" s="437" t="s">
        <v>153</v>
      </c>
    </row>
    <row r="292" spans="2:65" s="395" customFormat="1" ht="22.5" customHeight="1">
      <c r="B292" s="416"/>
      <c r="C292" s="415" t="s">
        <v>739</v>
      </c>
      <c r="D292" s="415" t="s">
        <v>155</v>
      </c>
      <c r="E292" s="414" t="s">
        <v>2165</v>
      </c>
      <c r="F292" s="410" t="s">
        <v>2164</v>
      </c>
      <c r="G292" s="413" t="s">
        <v>486</v>
      </c>
      <c r="H292" s="412">
        <v>31</v>
      </c>
      <c r="I292" s="411"/>
      <c r="J292" s="411">
        <f>ROUND(I292*H292,2)</f>
        <v>0</v>
      </c>
      <c r="K292" s="410" t="s">
        <v>1889</v>
      </c>
      <c r="L292" s="396"/>
      <c r="M292" s="409" t="s">
        <v>5</v>
      </c>
      <c r="N292" s="408" t="s">
        <v>42</v>
      </c>
      <c r="O292" s="407">
        <v>0.17399999999999999</v>
      </c>
      <c r="P292" s="407">
        <f>O292*H292</f>
        <v>5.3939999999999992</v>
      </c>
      <c r="Q292" s="407">
        <v>0</v>
      </c>
      <c r="R292" s="407">
        <f>Q292*H292</f>
        <v>0</v>
      </c>
      <c r="S292" s="407">
        <v>0</v>
      </c>
      <c r="T292" s="406">
        <f>S292*H292</f>
        <v>0</v>
      </c>
      <c r="AR292" s="399" t="s">
        <v>370</v>
      </c>
      <c r="AT292" s="399" t="s">
        <v>155</v>
      </c>
      <c r="AU292" s="399" t="s">
        <v>95</v>
      </c>
      <c r="AY292" s="399" t="s">
        <v>153</v>
      </c>
      <c r="BE292" s="405">
        <f>IF(N292="základní",J292,0)</f>
        <v>0</v>
      </c>
      <c r="BF292" s="405">
        <f>IF(N292="snížená",J292,0)</f>
        <v>0</v>
      </c>
      <c r="BG292" s="405">
        <f>IF(N292="zákl. přenesená",J292,0)</f>
        <v>0</v>
      </c>
      <c r="BH292" s="405">
        <f>IF(N292="sníž. přenesená",J292,0)</f>
        <v>0</v>
      </c>
      <c r="BI292" s="405">
        <f>IF(N292="nulová",J292,0)</f>
        <v>0</v>
      </c>
      <c r="BJ292" s="399" t="s">
        <v>84</v>
      </c>
      <c r="BK292" s="405">
        <f>ROUND(I292*H292,2)</f>
        <v>0</v>
      </c>
      <c r="BL292" s="399" t="s">
        <v>370</v>
      </c>
      <c r="BM292" s="399" t="s">
        <v>2163</v>
      </c>
    </row>
    <row r="293" spans="2:65" s="395" customFormat="1" ht="22.5" customHeight="1">
      <c r="B293" s="396"/>
      <c r="D293" s="404" t="s">
        <v>1886</v>
      </c>
      <c r="F293" s="403" t="s">
        <v>2162</v>
      </c>
      <c r="L293" s="396"/>
      <c r="M293" s="433"/>
      <c r="N293" s="432"/>
      <c r="O293" s="432"/>
      <c r="P293" s="432"/>
      <c r="Q293" s="432"/>
      <c r="R293" s="432"/>
      <c r="S293" s="432"/>
      <c r="T293" s="431"/>
      <c r="AT293" s="399" t="s">
        <v>1886</v>
      </c>
      <c r="AU293" s="399" t="s">
        <v>95</v>
      </c>
    </row>
    <row r="294" spans="2:65" s="436" customFormat="1" ht="22.5" customHeight="1">
      <c r="B294" s="441"/>
      <c r="D294" s="445" t="s">
        <v>162</v>
      </c>
      <c r="E294" s="448" t="s">
        <v>5</v>
      </c>
      <c r="F294" s="447" t="s">
        <v>2161</v>
      </c>
      <c r="H294" s="446">
        <v>31</v>
      </c>
      <c r="L294" s="441"/>
      <c r="M294" s="440"/>
      <c r="N294" s="439"/>
      <c r="O294" s="439"/>
      <c r="P294" s="439"/>
      <c r="Q294" s="439"/>
      <c r="R294" s="439"/>
      <c r="S294" s="439"/>
      <c r="T294" s="438"/>
      <c r="AT294" s="437" t="s">
        <v>162</v>
      </c>
      <c r="AU294" s="437" t="s">
        <v>95</v>
      </c>
      <c r="AV294" s="436" t="s">
        <v>95</v>
      </c>
      <c r="AW294" s="436" t="s">
        <v>7</v>
      </c>
      <c r="AX294" s="436" t="s">
        <v>84</v>
      </c>
      <c r="AY294" s="437" t="s">
        <v>153</v>
      </c>
    </row>
    <row r="295" spans="2:65" s="395" customFormat="1" ht="22.5" customHeight="1">
      <c r="B295" s="416"/>
      <c r="C295" s="415" t="s">
        <v>749</v>
      </c>
      <c r="D295" s="415" t="s">
        <v>155</v>
      </c>
      <c r="E295" s="414" t="s">
        <v>2160</v>
      </c>
      <c r="F295" s="410" t="s">
        <v>2159</v>
      </c>
      <c r="G295" s="413" t="s">
        <v>486</v>
      </c>
      <c r="H295" s="412">
        <v>17</v>
      </c>
      <c r="I295" s="411"/>
      <c r="J295" s="411">
        <f>ROUND(I295*H295,2)</f>
        <v>0</v>
      </c>
      <c r="K295" s="410" t="s">
        <v>1889</v>
      </c>
      <c r="L295" s="396"/>
      <c r="M295" s="409" t="s">
        <v>5</v>
      </c>
      <c r="N295" s="408" t="s">
        <v>42</v>
      </c>
      <c r="O295" s="407">
        <v>0.25900000000000001</v>
      </c>
      <c r="P295" s="407">
        <f>O295*H295</f>
        <v>4.4030000000000005</v>
      </c>
      <c r="Q295" s="407">
        <v>0</v>
      </c>
      <c r="R295" s="407">
        <f>Q295*H295</f>
        <v>0</v>
      </c>
      <c r="S295" s="407">
        <v>0</v>
      </c>
      <c r="T295" s="406">
        <f>S295*H295</f>
        <v>0</v>
      </c>
      <c r="AR295" s="399" t="s">
        <v>370</v>
      </c>
      <c r="AT295" s="399" t="s">
        <v>155</v>
      </c>
      <c r="AU295" s="399" t="s">
        <v>95</v>
      </c>
      <c r="AY295" s="399" t="s">
        <v>153</v>
      </c>
      <c r="BE295" s="405">
        <f>IF(N295="základní",J295,0)</f>
        <v>0</v>
      </c>
      <c r="BF295" s="405">
        <f>IF(N295="snížená",J295,0)</f>
        <v>0</v>
      </c>
      <c r="BG295" s="405">
        <f>IF(N295="zákl. přenesená",J295,0)</f>
        <v>0</v>
      </c>
      <c r="BH295" s="405">
        <f>IF(N295="sníž. přenesená",J295,0)</f>
        <v>0</v>
      </c>
      <c r="BI295" s="405">
        <f>IF(N295="nulová",J295,0)</f>
        <v>0</v>
      </c>
      <c r="BJ295" s="399" t="s">
        <v>84</v>
      </c>
      <c r="BK295" s="405">
        <f>ROUND(I295*H295,2)</f>
        <v>0</v>
      </c>
      <c r="BL295" s="399" t="s">
        <v>370</v>
      </c>
      <c r="BM295" s="399" t="s">
        <v>2158</v>
      </c>
    </row>
    <row r="296" spans="2:65" s="395" customFormat="1" ht="22.5" customHeight="1">
      <c r="B296" s="396"/>
      <c r="D296" s="404" t="s">
        <v>1886</v>
      </c>
      <c r="F296" s="403" t="s">
        <v>2157</v>
      </c>
      <c r="L296" s="396"/>
      <c r="M296" s="433"/>
      <c r="N296" s="432"/>
      <c r="O296" s="432"/>
      <c r="P296" s="432"/>
      <c r="Q296" s="432"/>
      <c r="R296" s="432"/>
      <c r="S296" s="432"/>
      <c r="T296" s="431"/>
      <c r="AT296" s="399" t="s">
        <v>1886</v>
      </c>
      <c r="AU296" s="399" t="s">
        <v>95</v>
      </c>
    </row>
    <row r="297" spans="2:65" s="436" customFormat="1" ht="22.5" customHeight="1">
      <c r="B297" s="441"/>
      <c r="D297" s="445" t="s">
        <v>162</v>
      </c>
      <c r="E297" s="448" t="s">
        <v>5</v>
      </c>
      <c r="F297" s="447" t="s">
        <v>1918</v>
      </c>
      <c r="H297" s="446">
        <v>17</v>
      </c>
      <c r="L297" s="441"/>
      <c r="M297" s="440"/>
      <c r="N297" s="439"/>
      <c r="O297" s="439"/>
      <c r="P297" s="439"/>
      <c r="Q297" s="439"/>
      <c r="R297" s="439"/>
      <c r="S297" s="439"/>
      <c r="T297" s="438"/>
      <c r="AT297" s="437" t="s">
        <v>162</v>
      </c>
      <c r="AU297" s="437" t="s">
        <v>95</v>
      </c>
      <c r="AV297" s="436" t="s">
        <v>95</v>
      </c>
      <c r="AW297" s="436" t="s">
        <v>7</v>
      </c>
      <c r="AX297" s="436" t="s">
        <v>84</v>
      </c>
      <c r="AY297" s="437" t="s">
        <v>153</v>
      </c>
    </row>
    <row r="298" spans="2:65" s="395" customFormat="1" ht="22.5" customHeight="1">
      <c r="B298" s="416"/>
      <c r="C298" s="415" t="s">
        <v>754</v>
      </c>
      <c r="D298" s="415" t="s">
        <v>155</v>
      </c>
      <c r="E298" s="414" t="s">
        <v>2156</v>
      </c>
      <c r="F298" s="410" t="s">
        <v>2155</v>
      </c>
      <c r="G298" s="413" t="s">
        <v>486</v>
      </c>
      <c r="H298" s="412">
        <v>2</v>
      </c>
      <c r="I298" s="411"/>
      <c r="J298" s="411">
        <f>ROUND(I298*H298,2)</f>
        <v>0</v>
      </c>
      <c r="K298" s="410" t="s">
        <v>5</v>
      </c>
      <c r="L298" s="396"/>
      <c r="M298" s="409" t="s">
        <v>5</v>
      </c>
      <c r="N298" s="408" t="s">
        <v>42</v>
      </c>
      <c r="O298" s="407">
        <v>0.22500000000000001</v>
      </c>
      <c r="P298" s="407">
        <f>O298*H298</f>
        <v>0.45</v>
      </c>
      <c r="Q298" s="407">
        <v>2.1199999999999999E-3</v>
      </c>
      <c r="R298" s="407">
        <f>Q298*H298</f>
        <v>4.2399999999999998E-3</v>
      </c>
      <c r="S298" s="407">
        <v>0</v>
      </c>
      <c r="T298" s="406">
        <f>S298*H298</f>
        <v>0</v>
      </c>
      <c r="AR298" s="399" t="s">
        <v>370</v>
      </c>
      <c r="AT298" s="399" t="s">
        <v>155</v>
      </c>
      <c r="AU298" s="399" t="s">
        <v>95</v>
      </c>
      <c r="AY298" s="399" t="s">
        <v>153</v>
      </c>
      <c r="BE298" s="405">
        <f>IF(N298="základní",J298,0)</f>
        <v>0</v>
      </c>
      <c r="BF298" s="405">
        <f>IF(N298="snížená",J298,0)</f>
        <v>0</v>
      </c>
      <c r="BG298" s="405">
        <f>IF(N298="zákl. přenesená",J298,0)</f>
        <v>0</v>
      </c>
      <c r="BH298" s="405">
        <f>IF(N298="sníž. přenesená",J298,0)</f>
        <v>0</v>
      </c>
      <c r="BI298" s="405">
        <f>IF(N298="nulová",J298,0)</f>
        <v>0</v>
      </c>
      <c r="BJ298" s="399" t="s">
        <v>84</v>
      </c>
      <c r="BK298" s="405">
        <f>ROUND(I298*H298,2)</f>
        <v>0</v>
      </c>
      <c r="BL298" s="399" t="s">
        <v>370</v>
      </c>
      <c r="BM298" s="399" t="s">
        <v>2154</v>
      </c>
    </row>
    <row r="299" spans="2:65" s="395" customFormat="1" ht="22.5" customHeight="1">
      <c r="B299" s="396"/>
      <c r="D299" s="404" t="s">
        <v>1886</v>
      </c>
      <c r="F299" s="403" t="s">
        <v>2153</v>
      </c>
      <c r="L299" s="396"/>
      <c r="M299" s="433"/>
      <c r="N299" s="432"/>
      <c r="O299" s="432"/>
      <c r="P299" s="432"/>
      <c r="Q299" s="432"/>
      <c r="R299" s="432"/>
      <c r="S299" s="432"/>
      <c r="T299" s="431"/>
      <c r="AT299" s="399" t="s">
        <v>1886</v>
      </c>
      <c r="AU299" s="399" t="s">
        <v>95</v>
      </c>
    </row>
    <row r="300" spans="2:65" s="436" customFormat="1" ht="22.5" customHeight="1">
      <c r="B300" s="441"/>
      <c r="D300" s="445" t="s">
        <v>162</v>
      </c>
      <c r="E300" s="448" t="s">
        <v>5</v>
      </c>
      <c r="F300" s="447" t="s">
        <v>95</v>
      </c>
      <c r="H300" s="446">
        <v>2</v>
      </c>
      <c r="L300" s="441"/>
      <c r="M300" s="440"/>
      <c r="N300" s="439"/>
      <c r="O300" s="439"/>
      <c r="P300" s="439"/>
      <c r="Q300" s="439"/>
      <c r="R300" s="439"/>
      <c r="S300" s="439"/>
      <c r="T300" s="438"/>
      <c r="AT300" s="437" t="s">
        <v>162</v>
      </c>
      <c r="AU300" s="437" t="s">
        <v>95</v>
      </c>
      <c r="AV300" s="436" t="s">
        <v>95</v>
      </c>
      <c r="AW300" s="436" t="s">
        <v>7</v>
      </c>
      <c r="AX300" s="436" t="s">
        <v>84</v>
      </c>
      <c r="AY300" s="437" t="s">
        <v>153</v>
      </c>
    </row>
    <row r="301" spans="2:65" s="395" customFormat="1" ht="22.5" customHeight="1">
      <c r="B301" s="416"/>
      <c r="C301" s="415" t="s">
        <v>758</v>
      </c>
      <c r="D301" s="415" t="s">
        <v>155</v>
      </c>
      <c r="E301" s="414" t="s">
        <v>2152</v>
      </c>
      <c r="F301" s="410" t="s">
        <v>2151</v>
      </c>
      <c r="G301" s="413" t="s">
        <v>486</v>
      </c>
      <c r="H301" s="412">
        <v>2</v>
      </c>
      <c r="I301" s="411"/>
      <c r="J301" s="411">
        <f>ROUND(I301*H301,2)</f>
        <v>0</v>
      </c>
      <c r="K301" s="410" t="s">
        <v>1889</v>
      </c>
      <c r="L301" s="396"/>
      <c r="M301" s="409" t="s">
        <v>5</v>
      </c>
      <c r="N301" s="408" t="s">
        <v>42</v>
      </c>
      <c r="O301" s="407">
        <v>0.55900000000000005</v>
      </c>
      <c r="P301" s="407">
        <f>O301*H301</f>
        <v>1.1180000000000001</v>
      </c>
      <c r="Q301" s="407">
        <v>1.4300000000000001E-3</v>
      </c>
      <c r="R301" s="407">
        <f>Q301*H301</f>
        <v>2.8600000000000001E-3</v>
      </c>
      <c r="S301" s="407">
        <v>0</v>
      </c>
      <c r="T301" s="406">
        <f>S301*H301</f>
        <v>0</v>
      </c>
      <c r="AR301" s="399" t="s">
        <v>370</v>
      </c>
      <c r="AT301" s="399" t="s">
        <v>155</v>
      </c>
      <c r="AU301" s="399" t="s">
        <v>95</v>
      </c>
      <c r="AY301" s="399" t="s">
        <v>153</v>
      </c>
      <c r="BE301" s="405">
        <f>IF(N301="základní",J301,0)</f>
        <v>0</v>
      </c>
      <c r="BF301" s="405">
        <f>IF(N301="snížená",J301,0)</f>
        <v>0</v>
      </c>
      <c r="BG301" s="405">
        <f>IF(N301="zákl. přenesená",J301,0)</f>
        <v>0</v>
      </c>
      <c r="BH301" s="405">
        <f>IF(N301="sníž. přenesená",J301,0)</f>
        <v>0</v>
      </c>
      <c r="BI301" s="405">
        <f>IF(N301="nulová",J301,0)</f>
        <v>0</v>
      </c>
      <c r="BJ301" s="399" t="s">
        <v>84</v>
      </c>
      <c r="BK301" s="405">
        <f>ROUND(I301*H301,2)</f>
        <v>0</v>
      </c>
      <c r="BL301" s="399" t="s">
        <v>370</v>
      </c>
      <c r="BM301" s="399" t="s">
        <v>2150</v>
      </c>
    </row>
    <row r="302" spans="2:65" s="395" customFormat="1" ht="22.5" customHeight="1">
      <c r="B302" s="396"/>
      <c r="D302" s="404" t="s">
        <v>1886</v>
      </c>
      <c r="F302" s="403" t="s">
        <v>2149</v>
      </c>
      <c r="L302" s="396"/>
      <c r="M302" s="433"/>
      <c r="N302" s="432"/>
      <c r="O302" s="432"/>
      <c r="P302" s="432"/>
      <c r="Q302" s="432"/>
      <c r="R302" s="432"/>
      <c r="S302" s="432"/>
      <c r="T302" s="431"/>
      <c r="AT302" s="399" t="s">
        <v>1886</v>
      </c>
      <c r="AU302" s="399" t="s">
        <v>95</v>
      </c>
    </row>
    <row r="303" spans="2:65" s="436" customFormat="1" ht="22.5" customHeight="1">
      <c r="B303" s="441"/>
      <c r="D303" s="445" t="s">
        <v>162</v>
      </c>
      <c r="E303" s="448" t="s">
        <v>5</v>
      </c>
      <c r="F303" s="447" t="s">
        <v>95</v>
      </c>
      <c r="H303" s="446">
        <v>2</v>
      </c>
      <c r="L303" s="441"/>
      <c r="M303" s="440"/>
      <c r="N303" s="439"/>
      <c r="O303" s="439"/>
      <c r="P303" s="439"/>
      <c r="Q303" s="439"/>
      <c r="R303" s="439"/>
      <c r="S303" s="439"/>
      <c r="T303" s="438"/>
      <c r="AT303" s="437" t="s">
        <v>162</v>
      </c>
      <c r="AU303" s="437" t="s">
        <v>95</v>
      </c>
      <c r="AV303" s="436" t="s">
        <v>95</v>
      </c>
      <c r="AW303" s="436" t="s">
        <v>7</v>
      </c>
      <c r="AX303" s="436" t="s">
        <v>84</v>
      </c>
      <c r="AY303" s="437" t="s">
        <v>153</v>
      </c>
    </row>
    <row r="304" spans="2:65" s="395" customFormat="1" ht="22.5" customHeight="1">
      <c r="B304" s="416"/>
      <c r="C304" s="415" t="s">
        <v>293</v>
      </c>
      <c r="D304" s="415" t="s">
        <v>155</v>
      </c>
      <c r="E304" s="414" t="s">
        <v>2148</v>
      </c>
      <c r="F304" s="410" t="s">
        <v>2147</v>
      </c>
      <c r="G304" s="413" t="s">
        <v>486</v>
      </c>
      <c r="H304" s="412">
        <v>1</v>
      </c>
      <c r="I304" s="411"/>
      <c r="J304" s="411">
        <f>ROUND(I304*H304,2)</f>
        <v>0</v>
      </c>
      <c r="K304" s="410" t="s">
        <v>1889</v>
      </c>
      <c r="L304" s="396"/>
      <c r="M304" s="409" t="s">
        <v>5</v>
      </c>
      <c r="N304" s="408" t="s">
        <v>42</v>
      </c>
      <c r="O304" s="407">
        <v>0.23499999999999999</v>
      </c>
      <c r="P304" s="407">
        <f>O304*H304</f>
        <v>0.23499999999999999</v>
      </c>
      <c r="Q304" s="407">
        <v>3.8E-3</v>
      </c>
      <c r="R304" s="407">
        <f>Q304*H304</f>
        <v>3.8E-3</v>
      </c>
      <c r="S304" s="407">
        <v>0</v>
      </c>
      <c r="T304" s="406">
        <f>S304*H304</f>
        <v>0</v>
      </c>
      <c r="AR304" s="399" t="s">
        <v>370</v>
      </c>
      <c r="AT304" s="399" t="s">
        <v>155</v>
      </c>
      <c r="AU304" s="399" t="s">
        <v>95</v>
      </c>
      <c r="AY304" s="399" t="s">
        <v>153</v>
      </c>
      <c r="BE304" s="405">
        <f>IF(N304="základní",J304,0)</f>
        <v>0</v>
      </c>
      <c r="BF304" s="405">
        <f>IF(N304="snížená",J304,0)</f>
        <v>0</v>
      </c>
      <c r="BG304" s="405">
        <f>IF(N304="zákl. přenesená",J304,0)</f>
        <v>0</v>
      </c>
      <c r="BH304" s="405">
        <f>IF(N304="sníž. přenesená",J304,0)</f>
        <v>0</v>
      </c>
      <c r="BI304" s="405">
        <f>IF(N304="nulová",J304,0)</f>
        <v>0</v>
      </c>
      <c r="BJ304" s="399" t="s">
        <v>84</v>
      </c>
      <c r="BK304" s="405">
        <f>ROUND(I304*H304,2)</f>
        <v>0</v>
      </c>
      <c r="BL304" s="399" t="s">
        <v>370</v>
      </c>
      <c r="BM304" s="399" t="s">
        <v>2146</v>
      </c>
    </row>
    <row r="305" spans="2:65" s="395" customFormat="1" ht="22.5" customHeight="1">
      <c r="B305" s="396"/>
      <c r="D305" s="404" t="s">
        <v>1886</v>
      </c>
      <c r="F305" s="403" t="s">
        <v>2145</v>
      </c>
      <c r="L305" s="396"/>
      <c r="M305" s="433"/>
      <c r="N305" s="432"/>
      <c r="O305" s="432"/>
      <c r="P305" s="432"/>
      <c r="Q305" s="432"/>
      <c r="R305" s="432"/>
      <c r="S305" s="432"/>
      <c r="T305" s="431"/>
      <c r="AT305" s="399" t="s">
        <v>1886</v>
      </c>
      <c r="AU305" s="399" t="s">
        <v>95</v>
      </c>
    </row>
    <row r="306" spans="2:65" s="436" customFormat="1" ht="22.5" customHeight="1">
      <c r="B306" s="441"/>
      <c r="D306" s="445" t="s">
        <v>162</v>
      </c>
      <c r="E306" s="448" t="s">
        <v>5</v>
      </c>
      <c r="F306" s="447" t="s">
        <v>84</v>
      </c>
      <c r="H306" s="446">
        <v>1</v>
      </c>
      <c r="L306" s="441"/>
      <c r="M306" s="440"/>
      <c r="N306" s="439"/>
      <c r="O306" s="439"/>
      <c r="P306" s="439"/>
      <c r="Q306" s="439"/>
      <c r="R306" s="439"/>
      <c r="S306" s="439"/>
      <c r="T306" s="438"/>
      <c r="AT306" s="437" t="s">
        <v>162</v>
      </c>
      <c r="AU306" s="437" t="s">
        <v>95</v>
      </c>
      <c r="AV306" s="436" t="s">
        <v>95</v>
      </c>
      <c r="AW306" s="436" t="s">
        <v>7</v>
      </c>
      <c r="AX306" s="436" t="s">
        <v>84</v>
      </c>
      <c r="AY306" s="437" t="s">
        <v>153</v>
      </c>
    </row>
    <row r="307" spans="2:65" s="395" customFormat="1" ht="22.5" customHeight="1">
      <c r="B307" s="416"/>
      <c r="C307" s="415" t="s">
        <v>298</v>
      </c>
      <c r="D307" s="415" t="s">
        <v>155</v>
      </c>
      <c r="E307" s="414" t="s">
        <v>2144</v>
      </c>
      <c r="F307" s="410" t="s">
        <v>2143</v>
      </c>
      <c r="G307" s="413" t="s">
        <v>486</v>
      </c>
      <c r="H307" s="412">
        <v>1</v>
      </c>
      <c r="I307" s="411"/>
      <c r="J307" s="411">
        <f>ROUND(I307*H307,2)</f>
        <v>0</v>
      </c>
      <c r="K307" s="410" t="s">
        <v>1889</v>
      </c>
      <c r="L307" s="396"/>
      <c r="M307" s="409" t="s">
        <v>5</v>
      </c>
      <c r="N307" s="408" t="s">
        <v>42</v>
      </c>
      <c r="O307" s="407">
        <v>0.17699999999999999</v>
      </c>
      <c r="P307" s="407">
        <f>O307*H307</f>
        <v>0.17699999999999999</v>
      </c>
      <c r="Q307" s="407">
        <v>2.9E-4</v>
      </c>
      <c r="R307" s="407">
        <f>Q307*H307</f>
        <v>2.9E-4</v>
      </c>
      <c r="S307" s="407">
        <v>0</v>
      </c>
      <c r="T307" s="406">
        <f>S307*H307</f>
        <v>0</v>
      </c>
      <c r="AR307" s="399" t="s">
        <v>370</v>
      </c>
      <c r="AT307" s="399" t="s">
        <v>155</v>
      </c>
      <c r="AU307" s="399" t="s">
        <v>95</v>
      </c>
      <c r="AY307" s="399" t="s">
        <v>153</v>
      </c>
      <c r="BE307" s="405">
        <f>IF(N307="základní",J307,0)</f>
        <v>0</v>
      </c>
      <c r="BF307" s="405">
        <f>IF(N307="snížená",J307,0)</f>
        <v>0</v>
      </c>
      <c r="BG307" s="405">
        <f>IF(N307="zákl. přenesená",J307,0)</f>
        <v>0</v>
      </c>
      <c r="BH307" s="405">
        <f>IF(N307="sníž. přenesená",J307,0)</f>
        <v>0</v>
      </c>
      <c r="BI307" s="405">
        <f>IF(N307="nulová",J307,0)</f>
        <v>0</v>
      </c>
      <c r="BJ307" s="399" t="s">
        <v>84</v>
      </c>
      <c r="BK307" s="405">
        <f>ROUND(I307*H307,2)</f>
        <v>0</v>
      </c>
      <c r="BL307" s="399" t="s">
        <v>370</v>
      </c>
      <c r="BM307" s="399" t="s">
        <v>2142</v>
      </c>
    </row>
    <row r="308" spans="2:65" s="395" customFormat="1" ht="22.5" customHeight="1">
      <c r="B308" s="396"/>
      <c r="D308" s="404" t="s">
        <v>1886</v>
      </c>
      <c r="F308" s="403" t="s">
        <v>2141</v>
      </c>
      <c r="L308" s="396"/>
      <c r="M308" s="433"/>
      <c r="N308" s="432"/>
      <c r="O308" s="432"/>
      <c r="P308" s="432"/>
      <c r="Q308" s="432"/>
      <c r="R308" s="432"/>
      <c r="S308" s="432"/>
      <c r="T308" s="431"/>
      <c r="AT308" s="399" t="s">
        <v>1886</v>
      </c>
      <c r="AU308" s="399" t="s">
        <v>95</v>
      </c>
    </row>
    <row r="309" spans="2:65" s="436" customFormat="1" ht="22.5" customHeight="1">
      <c r="B309" s="441"/>
      <c r="D309" s="445" t="s">
        <v>162</v>
      </c>
      <c r="E309" s="448" t="s">
        <v>5</v>
      </c>
      <c r="F309" s="447" t="s">
        <v>84</v>
      </c>
      <c r="H309" s="446">
        <v>1</v>
      </c>
      <c r="L309" s="441"/>
      <c r="M309" s="440"/>
      <c r="N309" s="439"/>
      <c r="O309" s="439"/>
      <c r="P309" s="439"/>
      <c r="Q309" s="439"/>
      <c r="R309" s="439"/>
      <c r="S309" s="439"/>
      <c r="T309" s="438"/>
      <c r="AT309" s="437" t="s">
        <v>162</v>
      </c>
      <c r="AU309" s="437" t="s">
        <v>95</v>
      </c>
      <c r="AV309" s="436" t="s">
        <v>95</v>
      </c>
      <c r="AW309" s="436" t="s">
        <v>7</v>
      </c>
      <c r="AX309" s="436" t="s">
        <v>84</v>
      </c>
      <c r="AY309" s="437" t="s">
        <v>153</v>
      </c>
    </row>
    <row r="310" spans="2:65" s="395" customFormat="1" ht="22.5" customHeight="1">
      <c r="B310" s="416"/>
      <c r="C310" s="415" t="s">
        <v>303</v>
      </c>
      <c r="D310" s="415" t="s">
        <v>155</v>
      </c>
      <c r="E310" s="414" t="s">
        <v>2140</v>
      </c>
      <c r="F310" s="410" t="s">
        <v>2139</v>
      </c>
      <c r="G310" s="413" t="s">
        <v>486</v>
      </c>
      <c r="H310" s="412">
        <v>1</v>
      </c>
      <c r="I310" s="411"/>
      <c r="J310" s="411">
        <f>ROUND(I310*H310,2)</f>
        <v>0</v>
      </c>
      <c r="K310" s="410" t="s">
        <v>1889</v>
      </c>
      <c r="L310" s="396"/>
      <c r="M310" s="409" t="s">
        <v>5</v>
      </c>
      <c r="N310" s="408" t="s">
        <v>42</v>
      </c>
      <c r="O310" s="407">
        <v>0.113</v>
      </c>
      <c r="P310" s="407">
        <f>O310*H310</f>
        <v>0.113</v>
      </c>
      <c r="Q310" s="407">
        <v>1.8000000000000001E-4</v>
      </c>
      <c r="R310" s="407">
        <f>Q310*H310</f>
        <v>1.8000000000000001E-4</v>
      </c>
      <c r="S310" s="407">
        <v>0</v>
      </c>
      <c r="T310" s="406">
        <f>S310*H310</f>
        <v>0</v>
      </c>
      <c r="AR310" s="399" t="s">
        <v>370</v>
      </c>
      <c r="AT310" s="399" t="s">
        <v>155</v>
      </c>
      <c r="AU310" s="399" t="s">
        <v>95</v>
      </c>
      <c r="AY310" s="399" t="s">
        <v>153</v>
      </c>
      <c r="BE310" s="405">
        <f>IF(N310="základní",J310,0)</f>
        <v>0</v>
      </c>
      <c r="BF310" s="405">
        <f>IF(N310="snížená",J310,0)</f>
        <v>0</v>
      </c>
      <c r="BG310" s="405">
        <f>IF(N310="zákl. přenesená",J310,0)</f>
        <v>0</v>
      </c>
      <c r="BH310" s="405">
        <f>IF(N310="sníž. přenesená",J310,0)</f>
        <v>0</v>
      </c>
      <c r="BI310" s="405">
        <f>IF(N310="nulová",J310,0)</f>
        <v>0</v>
      </c>
      <c r="BJ310" s="399" t="s">
        <v>84</v>
      </c>
      <c r="BK310" s="405">
        <f>ROUND(I310*H310,2)</f>
        <v>0</v>
      </c>
      <c r="BL310" s="399" t="s">
        <v>370</v>
      </c>
      <c r="BM310" s="399" t="s">
        <v>2138</v>
      </c>
    </row>
    <row r="311" spans="2:65" s="395" customFormat="1" ht="22.5" customHeight="1">
      <c r="B311" s="396"/>
      <c r="D311" s="404" t="s">
        <v>1886</v>
      </c>
      <c r="F311" s="403" t="s">
        <v>2137</v>
      </c>
      <c r="L311" s="396"/>
      <c r="M311" s="433"/>
      <c r="N311" s="432"/>
      <c r="O311" s="432"/>
      <c r="P311" s="432"/>
      <c r="Q311" s="432"/>
      <c r="R311" s="432"/>
      <c r="S311" s="432"/>
      <c r="T311" s="431"/>
      <c r="AT311" s="399" t="s">
        <v>1886</v>
      </c>
      <c r="AU311" s="399" t="s">
        <v>95</v>
      </c>
    </row>
    <row r="312" spans="2:65" s="436" customFormat="1" ht="22.5" customHeight="1">
      <c r="B312" s="441"/>
      <c r="D312" s="445" t="s">
        <v>162</v>
      </c>
      <c r="E312" s="448" t="s">
        <v>5</v>
      </c>
      <c r="F312" s="447" t="s">
        <v>84</v>
      </c>
      <c r="H312" s="446">
        <v>1</v>
      </c>
      <c r="L312" s="441"/>
      <c r="M312" s="440"/>
      <c r="N312" s="439"/>
      <c r="O312" s="439"/>
      <c r="P312" s="439"/>
      <c r="Q312" s="439"/>
      <c r="R312" s="439"/>
      <c r="S312" s="439"/>
      <c r="T312" s="438"/>
      <c r="AT312" s="437" t="s">
        <v>162</v>
      </c>
      <c r="AU312" s="437" t="s">
        <v>95</v>
      </c>
      <c r="AV312" s="436" t="s">
        <v>95</v>
      </c>
      <c r="AW312" s="436" t="s">
        <v>7</v>
      </c>
      <c r="AX312" s="436" t="s">
        <v>84</v>
      </c>
      <c r="AY312" s="437" t="s">
        <v>153</v>
      </c>
    </row>
    <row r="313" spans="2:65" s="395" customFormat="1" ht="31.5" customHeight="1">
      <c r="B313" s="416"/>
      <c r="C313" s="415" t="s">
        <v>307</v>
      </c>
      <c r="D313" s="415" t="s">
        <v>155</v>
      </c>
      <c r="E313" s="414" t="s">
        <v>2136</v>
      </c>
      <c r="F313" s="410" t="s">
        <v>2134</v>
      </c>
      <c r="G313" s="413" t="s">
        <v>486</v>
      </c>
      <c r="H313" s="412">
        <v>1</v>
      </c>
      <c r="I313" s="411"/>
      <c r="J313" s="411">
        <f>ROUND(I313*H313,2)</f>
        <v>0</v>
      </c>
      <c r="K313" s="410" t="s">
        <v>5</v>
      </c>
      <c r="L313" s="396"/>
      <c r="M313" s="409" t="s">
        <v>5</v>
      </c>
      <c r="N313" s="408" t="s">
        <v>42</v>
      </c>
      <c r="O313" s="407">
        <v>0.113</v>
      </c>
      <c r="P313" s="407">
        <f>O313*H313</f>
        <v>0.113</v>
      </c>
      <c r="Q313" s="407">
        <v>5.1000000000000004E-4</v>
      </c>
      <c r="R313" s="407">
        <f>Q313*H313</f>
        <v>5.1000000000000004E-4</v>
      </c>
      <c r="S313" s="407">
        <v>0</v>
      </c>
      <c r="T313" s="406">
        <f>S313*H313</f>
        <v>0</v>
      </c>
      <c r="AR313" s="399" t="s">
        <v>370</v>
      </c>
      <c r="AT313" s="399" t="s">
        <v>155</v>
      </c>
      <c r="AU313" s="399" t="s">
        <v>95</v>
      </c>
      <c r="AY313" s="399" t="s">
        <v>153</v>
      </c>
      <c r="BE313" s="405">
        <f>IF(N313="základní",J313,0)</f>
        <v>0</v>
      </c>
      <c r="BF313" s="405">
        <f>IF(N313="snížená",J313,0)</f>
        <v>0</v>
      </c>
      <c r="BG313" s="405">
        <f>IF(N313="zákl. přenesená",J313,0)</f>
        <v>0</v>
      </c>
      <c r="BH313" s="405">
        <f>IF(N313="sníž. přenesená",J313,0)</f>
        <v>0</v>
      </c>
      <c r="BI313" s="405">
        <f>IF(N313="nulová",J313,0)</f>
        <v>0</v>
      </c>
      <c r="BJ313" s="399" t="s">
        <v>84</v>
      </c>
      <c r="BK313" s="405">
        <f>ROUND(I313*H313,2)</f>
        <v>0</v>
      </c>
      <c r="BL313" s="399" t="s">
        <v>370</v>
      </c>
      <c r="BM313" s="399" t="s">
        <v>2135</v>
      </c>
    </row>
    <row r="314" spans="2:65" s="395" customFormat="1" ht="30" customHeight="1">
      <c r="B314" s="396"/>
      <c r="D314" s="404" t="s">
        <v>1886</v>
      </c>
      <c r="F314" s="403" t="s">
        <v>2134</v>
      </c>
      <c r="L314" s="396"/>
      <c r="M314" s="433"/>
      <c r="N314" s="432"/>
      <c r="O314" s="432"/>
      <c r="P314" s="432"/>
      <c r="Q314" s="432"/>
      <c r="R314" s="432"/>
      <c r="S314" s="432"/>
      <c r="T314" s="431"/>
      <c r="AT314" s="399" t="s">
        <v>1886</v>
      </c>
      <c r="AU314" s="399" t="s">
        <v>95</v>
      </c>
    </row>
    <row r="315" spans="2:65" s="436" customFormat="1" ht="22.5" customHeight="1">
      <c r="B315" s="441"/>
      <c r="D315" s="445" t="s">
        <v>162</v>
      </c>
      <c r="E315" s="448" t="s">
        <v>5</v>
      </c>
      <c r="F315" s="447" t="s">
        <v>84</v>
      </c>
      <c r="H315" s="446">
        <v>1</v>
      </c>
      <c r="L315" s="441"/>
      <c r="M315" s="440"/>
      <c r="N315" s="439"/>
      <c r="O315" s="439"/>
      <c r="P315" s="439"/>
      <c r="Q315" s="439"/>
      <c r="R315" s="439"/>
      <c r="S315" s="439"/>
      <c r="T315" s="438"/>
      <c r="AT315" s="437" t="s">
        <v>162</v>
      </c>
      <c r="AU315" s="437" t="s">
        <v>95</v>
      </c>
      <c r="AV315" s="436" t="s">
        <v>95</v>
      </c>
      <c r="AW315" s="436" t="s">
        <v>7</v>
      </c>
      <c r="AX315" s="436" t="s">
        <v>84</v>
      </c>
      <c r="AY315" s="437" t="s">
        <v>153</v>
      </c>
    </row>
    <row r="316" spans="2:65" s="395" customFormat="1" ht="31.5" customHeight="1">
      <c r="B316" s="416"/>
      <c r="C316" s="415" t="s">
        <v>1196</v>
      </c>
      <c r="D316" s="415" t="s">
        <v>155</v>
      </c>
      <c r="E316" s="414" t="s">
        <v>2133</v>
      </c>
      <c r="F316" s="410" t="s">
        <v>2131</v>
      </c>
      <c r="G316" s="413" t="s">
        <v>486</v>
      </c>
      <c r="H316" s="412">
        <v>1</v>
      </c>
      <c r="I316" s="411"/>
      <c r="J316" s="411">
        <f>ROUND(I316*H316,2)</f>
        <v>0</v>
      </c>
      <c r="K316" s="410" t="s">
        <v>5</v>
      </c>
      <c r="L316" s="396"/>
      <c r="M316" s="409" t="s">
        <v>5</v>
      </c>
      <c r="N316" s="408" t="s">
        <v>42</v>
      </c>
      <c r="O316" s="407">
        <v>0.113</v>
      </c>
      <c r="P316" s="407">
        <f>O316*H316</f>
        <v>0.113</v>
      </c>
      <c r="Q316" s="407">
        <v>5.1000000000000004E-4</v>
      </c>
      <c r="R316" s="407">
        <f>Q316*H316</f>
        <v>5.1000000000000004E-4</v>
      </c>
      <c r="S316" s="407">
        <v>0</v>
      </c>
      <c r="T316" s="406">
        <f>S316*H316</f>
        <v>0</v>
      </c>
      <c r="AR316" s="399" t="s">
        <v>370</v>
      </c>
      <c r="AT316" s="399" t="s">
        <v>155</v>
      </c>
      <c r="AU316" s="399" t="s">
        <v>95</v>
      </c>
      <c r="AY316" s="399" t="s">
        <v>153</v>
      </c>
      <c r="BE316" s="405">
        <f>IF(N316="základní",J316,0)</f>
        <v>0</v>
      </c>
      <c r="BF316" s="405">
        <f>IF(N316="snížená",J316,0)</f>
        <v>0</v>
      </c>
      <c r="BG316" s="405">
        <f>IF(N316="zákl. přenesená",J316,0)</f>
        <v>0</v>
      </c>
      <c r="BH316" s="405">
        <f>IF(N316="sníž. přenesená",J316,0)</f>
        <v>0</v>
      </c>
      <c r="BI316" s="405">
        <f>IF(N316="nulová",J316,0)</f>
        <v>0</v>
      </c>
      <c r="BJ316" s="399" t="s">
        <v>84</v>
      </c>
      <c r="BK316" s="405">
        <f>ROUND(I316*H316,2)</f>
        <v>0</v>
      </c>
      <c r="BL316" s="399" t="s">
        <v>370</v>
      </c>
      <c r="BM316" s="399" t="s">
        <v>2132</v>
      </c>
    </row>
    <row r="317" spans="2:65" s="395" customFormat="1" ht="30" customHeight="1">
      <c r="B317" s="396"/>
      <c r="D317" s="404" t="s">
        <v>1886</v>
      </c>
      <c r="F317" s="403" t="s">
        <v>2131</v>
      </c>
      <c r="L317" s="396"/>
      <c r="M317" s="433"/>
      <c r="N317" s="432"/>
      <c r="O317" s="432"/>
      <c r="P317" s="432"/>
      <c r="Q317" s="432"/>
      <c r="R317" s="432"/>
      <c r="S317" s="432"/>
      <c r="T317" s="431"/>
      <c r="AT317" s="399" t="s">
        <v>1886</v>
      </c>
      <c r="AU317" s="399" t="s">
        <v>95</v>
      </c>
    </row>
    <row r="318" spans="2:65" s="436" customFormat="1" ht="22.5" customHeight="1">
      <c r="B318" s="441"/>
      <c r="D318" s="445" t="s">
        <v>162</v>
      </c>
      <c r="E318" s="448" t="s">
        <v>5</v>
      </c>
      <c r="F318" s="447" t="s">
        <v>84</v>
      </c>
      <c r="H318" s="446">
        <v>1</v>
      </c>
      <c r="L318" s="441"/>
      <c r="M318" s="440"/>
      <c r="N318" s="439"/>
      <c r="O318" s="439"/>
      <c r="P318" s="439"/>
      <c r="Q318" s="439"/>
      <c r="R318" s="439"/>
      <c r="S318" s="439"/>
      <c r="T318" s="438"/>
      <c r="AT318" s="437" t="s">
        <v>162</v>
      </c>
      <c r="AU318" s="437" t="s">
        <v>95</v>
      </c>
      <c r="AV318" s="436" t="s">
        <v>95</v>
      </c>
      <c r="AW318" s="436" t="s">
        <v>7</v>
      </c>
      <c r="AX318" s="436" t="s">
        <v>84</v>
      </c>
      <c r="AY318" s="437" t="s">
        <v>153</v>
      </c>
    </row>
    <row r="319" spans="2:65" s="395" customFormat="1" ht="22.5" customHeight="1">
      <c r="B319" s="416"/>
      <c r="C319" s="415" t="s">
        <v>1200</v>
      </c>
      <c r="D319" s="415" t="s">
        <v>155</v>
      </c>
      <c r="E319" s="414" t="s">
        <v>2130</v>
      </c>
      <c r="F319" s="410" t="s">
        <v>2129</v>
      </c>
      <c r="G319" s="413" t="s">
        <v>379</v>
      </c>
      <c r="H319" s="412">
        <v>115</v>
      </c>
      <c r="I319" s="411"/>
      <c r="J319" s="411">
        <f>ROUND(I319*H319,2)</f>
        <v>0</v>
      </c>
      <c r="K319" s="410" t="s">
        <v>1889</v>
      </c>
      <c r="L319" s="396"/>
      <c r="M319" s="409" t="s">
        <v>5</v>
      </c>
      <c r="N319" s="408" t="s">
        <v>42</v>
      </c>
      <c r="O319" s="407">
        <v>4.8000000000000001E-2</v>
      </c>
      <c r="P319" s="407">
        <f>O319*H319</f>
        <v>5.5200000000000005</v>
      </c>
      <c r="Q319" s="407">
        <v>0</v>
      </c>
      <c r="R319" s="407">
        <f>Q319*H319</f>
        <v>0</v>
      </c>
      <c r="S319" s="407">
        <v>0</v>
      </c>
      <c r="T319" s="406">
        <f>S319*H319</f>
        <v>0</v>
      </c>
      <c r="AR319" s="399" t="s">
        <v>370</v>
      </c>
      <c r="AT319" s="399" t="s">
        <v>155</v>
      </c>
      <c r="AU319" s="399" t="s">
        <v>95</v>
      </c>
      <c r="AY319" s="399" t="s">
        <v>153</v>
      </c>
      <c r="BE319" s="405">
        <f>IF(N319="základní",J319,0)</f>
        <v>0</v>
      </c>
      <c r="BF319" s="405">
        <f>IF(N319="snížená",J319,0)</f>
        <v>0</v>
      </c>
      <c r="BG319" s="405">
        <f>IF(N319="zákl. přenesená",J319,0)</f>
        <v>0</v>
      </c>
      <c r="BH319" s="405">
        <f>IF(N319="sníž. přenesená",J319,0)</f>
        <v>0</v>
      </c>
      <c r="BI319" s="405">
        <f>IF(N319="nulová",J319,0)</f>
        <v>0</v>
      </c>
      <c r="BJ319" s="399" t="s">
        <v>84</v>
      </c>
      <c r="BK319" s="405">
        <f>ROUND(I319*H319,2)</f>
        <v>0</v>
      </c>
      <c r="BL319" s="399" t="s">
        <v>370</v>
      </c>
      <c r="BM319" s="399" t="s">
        <v>2128</v>
      </c>
    </row>
    <row r="320" spans="2:65" s="395" customFormat="1" ht="22.5" customHeight="1">
      <c r="B320" s="396"/>
      <c r="D320" s="404" t="s">
        <v>1886</v>
      </c>
      <c r="F320" s="403" t="s">
        <v>2127</v>
      </c>
      <c r="L320" s="396"/>
      <c r="M320" s="433"/>
      <c r="N320" s="432"/>
      <c r="O320" s="432"/>
      <c r="P320" s="432"/>
      <c r="Q320" s="432"/>
      <c r="R320" s="432"/>
      <c r="S320" s="432"/>
      <c r="T320" s="431"/>
      <c r="AT320" s="399" t="s">
        <v>1886</v>
      </c>
      <c r="AU320" s="399" t="s">
        <v>95</v>
      </c>
    </row>
    <row r="321" spans="2:65" s="458" customFormat="1" ht="22.5" customHeight="1">
      <c r="B321" s="463"/>
      <c r="D321" s="404" t="s">
        <v>162</v>
      </c>
      <c r="E321" s="459" t="s">
        <v>5</v>
      </c>
      <c r="F321" s="464" t="s">
        <v>2022</v>
      </c>
      <c r="H321" s="459" t="s">
        <v>5</v>
      </c>
      <c r="L321" s="463"/>
      <c r="M321" s="462"/>
      <c r="N321" s="461"/>
      <c r="O321" s="461"/>
      <c r="P321" s="461"/>
      <c r="Q321" s="461"/>
      <c r="R321" s="461"/>
      <c r="S321" s="461"/>
      <c r="T321" s="460"/>
      <c r="AT321" s="459" t="s">
        <v>162</v>
      </c>
      <c r="AU321" s="459" t="s">
        <v>95</v>
      </c>
      <c r="AV321" s="458" t="s">
        <v>84</v>
      </c>
      <c r="AW321" s="458" t="s">
        <v>7</v>
      </c>
      <c r="AX321" s="458" t="s">
        <v>79</v>
      </c>
      <c r="AY321" s="459" t="s">
        <v>153</v>
      </c>
    </row>
    <row r="322" spans="2:65" s="436" customFormat="1" ht="22.5" customHeight="1">
      <c r="B322" s="441"/>
      <c r="D322" s="445" t="s">
        <v>162</v>
      </c>
      <c r="E322" s="448" t="s">
        <v>5</v>
      </c>
      <c r="F322" s="447" t="s">
        <v>2126</v>
      </c>
      <c r="H322" s="446">
        <v>115</v>
      </c>
      <c r="L322" s="441"/>
      <c r="M322" s="440"/>
      <c r="N322" s="439"/>
      <c r="O322" s="439"/>
      <c r="P322" s="439"/>
      <c r="Q322" s="439"/>
      <c r="R322" s="439"/>
      <c r="S322" s="439"/>
      <c r="T322" s="438"/>
      <c r="AT322" s="437" t="s">
        <v>162</v>
      </c>
      <c r="AU322" s="437" t="s">
        <v>95</v>
      </c>
      <c r="AV322" s="436" t="s">
        <v>95</v>
      </c>
      <c r="AW322" s="436" t="s">
        <v>7</v>
      </c>
      <c r="AX322" s="436" t="s">
        <v>84</v>
      </c>
      <c r="AY322" s="437" t="s">
        <v>153</v>
      </c>
    </row>
    <row r="323" spans="2:65" s="395" customFormat="1" ht="22.5" customHeight="1">
      <c r="B323" s="416"/>
      <c r="C323" s="415" t="s">
        <v>673</v>
      </c>
      <c r="D323" s="415" t="s">
        <v>155</v>
      </c>
      <c r="E323" s="414" t="s">
        <v>2125</v>
      </c>
      <c r="F323" s="410" t="s">
        <v>2124</v>
      </c>
      <c r="G323" s="413" t="s">
        <v>379</v>
      </c>
      <c r="H323" s="412">
        <v>46</v>
      </c>
      <c r="I323" s="411"/>
      <c r="J323" s="411">
        <f>ROUND(I323*H323,2)</f>
        <v>0</v>
      </c>
      <c r="K323" s="410" t="s">
        <v>1889</v>
      </c>
      <c r="L323" s="396"/>
      <c r="M323" s="409" t="s">
        <v>5</v>
      </c>
      <c r="N323" s="408" t="s">
        <v>42</v>
      </c>
      <c r="O323" s="407">
        <v>5.8999999999999997E-2</v>
      </c>
      <c r="P323" s="407">
        <f>O323*H323</f>
        <v>2.714</v>
      </c>
      <c r="Q323" s="407">
        <v>0</v>
      </c>
      <c r="R323" s="407">
        <f>Q323*H323</f>
        <v>0</v>
      </c>
      <c r="S323" s="407">
        <v>0</v>
      </c>
      <c r="T323" s="406">
        <f>S323*H323</f>
        <v>0</v>
      </c>
      <c r="AR323" s="399" t="s">
        <v>370</v>
      </c>
      <c r="AT323" s="399" t="s">
        <v>155</v>
      </c>
      <c r="AU323" s="399" t="s">
        <v>95</v>
      </c>
      <c r="AY323" s="399" t="s">
        <v>153</v>
      </c>
      <c r="BE323" s="405">
        <f>IF(N323="základní",J323,0)</f>
        <v>0</v>
      </c>
      <c r="BF323" s="405">
        <f>IF(N323="snížená",J323,0)</f>
        <v>0</v>
      </c>
      <c r="BG323" s="405">
        <f>IF(N323="zákl. přenesená",J323,0)</f>
        <v>0</v>
      </c>
      <c r="BH323" s="405">
        <f>IF(N323="sníž. přenesená",J323,0)</f>
        <v>0</v>
      </c>
      <c r="BI323" s="405">
        <f>IF(N323="nulová",J323,0)</f>
        <v>0</v>
      </c>
      <c r="BJ323" s="399" t="s">
        <v>84</v>
      </c>
      <c r="BK323" s="405">
        <f>ROUND(I323*H323,2)</f>
        <v>0</v>
      </c>
      <c r="BL323" s="399" t="s">
        <v>370</v>
      </c>
      <c r="BM323" s="399" t="s">
        <v>2123</v>
      </c>
    </row>
    <row r="324" spans="2:65" s="395" customFormat="1" ht="22.5" customHeight="1">
      <c r="B324" s="396"/>
      <c r="D324" s="404" t="s">
        <v>1886</v>
      </c>
      <c r="F324" s="403" t="s">
        <v>2122</v>
      </c>
      <c r="L324" s="396"/>
      <c r="M324" s="433"/>
      <c r="N324" s="432"/>
      <c r="O324" s="432"/>
      <c r="P324" s="432"/>
      <c r="Q324" s="432"/>
      <c r="R324" s="432"/>
      <c r="S324" s="432"/>
      <c r="T324" s="431"/>
      <c r="AT324" s="399" t="s">
        <v>1886</v>
      </c>
      <c r="AU324" s="399" t="s">
        <v>95</v>
      </c>
    </row>
    <row r="325" spans="2:65" s="458" customFormat="1" ht="22.5" customHeight="1">
      <c r="B325" s="463"/>
      <c r="D325" s="404" t="s">
        <v>162</v>
      </c>
      <c r="E325" s="459" t="s">
        <v>5</v>
      </c>
      <c r="F325" s="464" t="s">
        <v>2022</v>
      </c>
      <c r="H325" s="459" t="s">
        <v>5</v>
      </c>
      <c r="L325" s="463"/>
      <c r="M325" s="462"/>
      <c r="N325" s="461"/>
      <c r="O325" s="461"/>
      <c r="P325" s="461"/>
      <c r="Q325" s="461"/>
      <c r="R325" s="461"/>
      <c r="S325" s="461"/>
      <c r="T325" s="460"/>
      <c r="AT325" s="459" t="s">
        <v>162</v>
      </c>
      <c r="AU325" s="459" t="s">
        <v>95</v>
      </c>
      <c r="AV325" s="458" t="s">
        <v>84</v>
      </c>
      <c r="AW325" s="458" t="s">
        <v>7</v>
      </c>
      <c r="AX325" s="458" t="s">
        <v>79</v>
      </c>
      <c r="AY325" s="459" t="s">
        <v>153</v>
      </c>
    </row>
    <row r="326" spans="2:65" s="436" customFormat="1" ht="22.5" customHeight="1">
      <c r="B326" s="441"/>
      <c r="D326" s="445" t="s">
        <v>162</v>
      </c>
      <c r="E326" s="448" t="s">
        <v>5</v>
      </c>
      <c r="F326" s="447" t="s">
        <v>2121</v>
      </c>
      <c r="H326" s="446">
        <v>46</v>
      </c>
      <c r="L326" s="441"/>
      <c r="M326" s="440"/>
      <c r="N326" s="439"/>
      <c r="O326" s="439"/>
      <c r="P326" s="439"/>
      <c r="Q326" s="439"/>
      <c r="R326" s="439"/>
      <c r="S326" s="439"/>
      <c r="T326" s="438"/>
      <c r="AT326" s="437" t="s">
        <v>162</v>
      </c>
      <c r="AU326" s="437" t="s">
        <v>95</v>
      </c>
      <c r="AV326" s="436" t="s">
        <v>95</v>
      </c>
      <c r="AW326" s="436" t="s">
        <v>7</v>
      </c>
      <c r="AX326" s="436" t="s">
        <v>84</v>
      </c>
      <c r="AY326" s="437" t="s">
        <v>153</v>
      </c>
    </row>
    <row r="327" spans="2:65" s="395" customFormat="1" ht="22.5" customHeight="1">
      <c r="B327" s="416"/>
      <c r="C327" s="415" t="s">
        <v>678</v>
      </c>
      <c r="D327" s="415" t="s">
        <v>155</v>
      </c>
      <c r="E327" s="414" t="s">
        <v>2120</v>
      </c>
      <c r="F327" s="410" t="s">
        <v>2119</v>
      </c>
      <c r="G327" s="413" t="s">
        <v>198</v>
      </c>
      <c r="H327" s="412">
        <v>0.3</v>
      </c>
      <c r="I327" s="411"/>
      <c r="J327" s="411">
        <f>ROUND(I327*H327,2)</f>
        <v>0</v>
      </c>
      <c r="K327" s="410" t="s">
        <v>1889</v>
      </c>
      <c r="L327" s="396"/>
      <c r="M327" s="409" t="s">
        <v>5</v>
      </c>
      <c r="N327" s="408" t="s">
        <v>42</v>
      </c>
      <c r="O327" s="407">
        <v>1.47</v>
      </c>
      <c r="P327" s="407">
        <f>O327*H327</f>
        <v>0.441</v>
      </c>
      <c r="Q327" s="407">
        <v>0</v>
      </c>
      <c r="R327" s="407">
        <f>Q327*H327</f>
        <v>0</v>
      </c>
      <c r="S327" s="407">
        <v>0</v>
      </c>
      <c r="T327" s="406">
        <f>S327*H327</f>
        <v>0</v>
      </c>
      <c r="AR327" s="399" t="s">
        <v>370</v>
      </c>
      <c r="AT327" s="399" t="s">
        <v>155</v>
      </c>
      <c r="AU327" s="399" t="s">
        <v>95</v>
      </c>
      <c r="AY327" s="399" t="s">
        <v>153</v>
      </c>
      <c r="BE327" s="405">
        <f>IF(N327="základní",J327,0)</f>
        <v>0</v>
      </c>
      <c r="BF327" s="405">
        <f>IF(N327="snížená",J327,0)</f>
        <v>0</v>
      </c>
      <c r="BG327" s="405">
        <f>IF(N327="zákl. přenesená",J327,0)</f>
        <v>0</v>
      </c>
      <c r="BH327" s="405">
        <f>IF(N327="sníž. přenesená",J327,0)</f>
        <v>0</v>
      </c>
      <c r="BI327" s="405">
        <f>IF(N327="nulová",J327,0)</f>
        <v>0</v>
      </c>
      <c r="BJ327" s="399" t="s">
        <v>84</v>
      </c>
      <c r="BK327" s="405">
        <f>ROUND(I327*H327,2)</f>
        <v>0</v>
      </c>
      <c r="BL327" s="399" t="s">
        <v>370</v>
      </c>
      <c r="BM327" s="399" t="s">
        <v>2118</v>
      </c>
    </row>
    <row r="328" spans="2:65" s="395" customFormat="1" ht="30" customHeight="1">
      <c r="B328" s="396"/>
      <c r="D328" s="445" t="s">
        <v>1886</v>
      </c>
      <c r="F328" s="444" t="s">
        <v>2117</v>
      </c>
      <c r="L328" s="396"/>
      <c r="M328" s="433"/>
      <c r="N328" s="432"/>
      <c r="O328" s="432"/>
      <c r="P328" s="432"/>
      <c r="Q328" s="432"/>
      <c r="R328" s="432"/>
      <c r="S328" s="432"/>
      <c r="T328" s="431"/>
      <c r="AT328" s="399" t="s">
        <v>1886</v>
      </c>
      <c r="AU328" s="399" t="s">
        <v>95</v>
      </c>
    </row>
    <row r="329" spans="2:65" s="395" customFormat="1" ht="22.5" customHeight="1">
      <c r="B329" s="416"/>
      <c r="C329" s="415" t="s">
        <v>698</v>
      </c>
      <c r="D329" s="415" t="s">
        <v>155</v>
      </c>
      <c r="E329" s="414" t="s">
        <v>2116</v>
      </c>
      <c r="F329" s="410" t="s">
        <v>2115</v>
      </c>
      <c r="G329" s="413" t="s">
        <v>198</v>
      </c>
      <c r="H329" s="412">
        <v>0.3</v>
      </c>
      <c r="I329" s="411"/>
      <c r="J329" s="411">
        <f>ROUND(I329*H329,2)</f>
        <v>0</v>
      </c>
      <c r="K329" s="410" t="s">
        <v>1889</v>
      </c>
      <c r="L329" s="396"/>
      <c r="M329" s="409" t="s">
        <v>5</v>
      </c>
      <c r="N329" s="408" t="s">
        <v>42</v>
      </c>
      <c r="O329" s="407">
        <v>1.21</v>
      </c>
      <c r="P329" s="407">
        <f>O329*H329</f>
        <v>0.36299999999999999</v>
      </c>
      <c r="Q329" s="407">
        <v>0</v>
      </c>
      <c r="R329" s="407">
        <f>Q329*H329</f>
        <v>0</v>
      </c>
      <c r="S329" s="407">
        <v>0</v>
      </c>
      <c r="T329" s="406">
        <f>S329*H329</f>
        <v>0</v>
      </c>
      <c r="AR329" s="399" t="s">
        <v>370</v>
      </c>
      <c r="AT329" s="399" t="s">
        <v>155</v>
      </c>
      <c r="AU329" s="399" t="s">
        <v>95</v>
      </c>
      <c r="AY329" s="399" t="s">
        <v>153</v>
      </c>
      <c r="BE329" s="405">
        <f>IF(N329="základní",J329,0)</f>
        <v>0</v>
      </c>
      <c r="BF329" s="405">
        <f>IF(N329="snížená",J329,0)</f>
        <v>0</v>
      </c>
      <c r="BG329" s="405">
        <f>IF(N329="zákl. přenesená",J329,0)</f>
        <v>0</v>
      </c>
      <c r="BH329" s="405">
        <f>IF(N329="sníž. přenesená",J329,0)</f>
        <v>0</v>
      </c>
      <c r="BI329" s="405">
        <f>IF(N329="nulová",J329,0)</f>
        <v>0</v>
      </c>
      <c r="BJ329" s="399" t="s">
        <v>84</v>
      </c>
      <c r="BK329" s="405">
        <f>ROUND(I329*H329,2)</f>
        <v>0</v>
      </c>
      <c r="BL329" s="399" t="s">
        <v>370</v>
      </c>
      <c r="BM329" s="399" t="s">
        <v>2114</v>
      </c>
    </row>
    <row r="330" spans="2:65" s="395" customFormat="1" ht="30" customHeight="1">
      <c r="B330" s="396"/>
      <c r="D330" s="404" t="s">
        <v>1886</v>
      </c>
      <c r="F330" s="403" t="s">
        <v>2113</v>
      </c>
      <c r="L330" s="396"/>
      <c r="M330" s="433"/>
      <c r="N330" s="432"/>
      <c r="O330" s="432"/>
      <c r="P330" s="432"/>
      <c r="Q330" s="432"/>
      <c r="R330" s="432"/>
      <c r="S330" s="432"/>
      <c r="T330" s="431"/>
      <c r="AT330" s="399" t="s">
        <v>1886</v>
      </c>
      <c r="AU330" s="399" t="s">
        <v>95</v>
      </c>
    </row>
    <row r="331" spans="2:65" s="417" customFormat="1" ht="29.85" customHeight="1">
      <c r="B331" s="425"/>
      <c r="D331" s="428" t="s">
        <v>78</v>
      </c>
      <c r="E331" s="427" t="s">
        <v>2112</v>
      </c>
      <c r="F331" s="427" t="s">
        <v>2111</v>
      </c>
      <c r="J331" s="426">
        <f>BK331</f>
        <v>0</v>
      </c>
      <c r="L331" s="425"/>
      <c r="M331" s="424"/>
      <c r="N331" s="422"/>
      <c r="O331" s="422"/>
      <c r="P331" s="423">
        <f>SUM(P332:P412)</f>
        <v>150.16489300000001</v>
      </c>
      <c r="Q331" s="422"/>
      <c r="R331" s="423">
        <f>SUM(R332:R412)</f>
        <v>0.19870000000000002</v>
      </c>
      <c r="S331" s="422"/>
      <c r="T331" s="421">
        <f>SUM(T332:T412)</f>
        <v>0</v>
      </c>
      <c r="AR331" s="419" t="s">
        <v>95</v>
      </c>
      <c r="AT331" s="420" t="s">
        <v>78</v>
      </c>
      <c r="AU331" s="420" t="s">
        <v>84</v>
      </c>
      <c r="AY331" s="419" t="s">
        <v>153</v>
      </c>
      <c r="BK331" s="418">
        <f>SUM(BK332:BK412)</f>
        <v>0</v>
      </c>
    </row>
    <row r="332" spans="2:65" s="395" customFormat="1" ht="22.5" customHeight="1">
      <c r="B332" s="416"/>
      <c r="C332" s="415" t="s">
        <v>703</v>
      </c>
      <c r="D332" s="415" t="s">
        <v>155</v>
      </c>
      <c r="E332" s="414" t="s">
        <v>2110</v>
      </c>
      <c r="F332" s="410" t="s">
        <v>2109</v>
      </c>
      <c r="G332" s="413" t="s">
        <v>379</v>
      </c>
      <c r="H332" s="412">
        <v>58</v>
      </c>
      <c r="I332" s="411"/>
      <c r="J332" s="411">
        <f>ROUND(I332*H332,2)</f>
        <v>0</v>
      </c>
      <c r="K332" s="410" t="s">
        <v>1889</v>
      </c>
      <c r="L332" s="396"/>
      <c r="M332" s="409" t="s">
        <v>5</v>
      </c>
      <c r="N332" s="408" t="s">
        <v>42</v>
      </c>
      <c r="O332" s="407">
        <v>0.52900000000000003</v>
      </c>
      <c r="P332" s="407">
        <f>O332*H332</f>
        <v>30.682000000000002</v>
      </c>
      <c r="Q332" s="407">
        <v>7.7999999999999999E-4</v>
      </c>
      <c r="R332" s="407">
        <f>Q332*H332</f>
        <v>4.5240000000000002E-2</v>
      </c>
      <c r="S332" s="407">
        <v>0</v>
      </c>
      <c r="T332" s="406">
        <f>S332*H332</f>
        <v>0</v>
      </c>
      <c r="AR332" s="399" t="s">
        <v>370</v>
      </c>
      <c r="AT332" s="399" t="s">
        <v>155</v>
      </c>
      <c r="AU332" s="399" t="s">
        <v>95</v>
      </c>
      <c r="AY332" s="399" t="s">
        <v>153</v>
      </c>
      <c r="BE332" s="405">
        <f>IF(N332="základní",J332,0)</f>
        <v>0</v>
      </c>
      <c r="BF332" s="405">
        <f>IF(N332="snížená",J332,0)</f>
        <v>0</v>
      </c>
      <c r="BG332" s="405">
        <f>IF(N332="zákl. přenesená",J332,0)</f>
        <v>0</v>
      </c>
      <c r="BH332" s="405">
        <f>IF(N332="sníž. přenesená",J332,0)</f>
        <v>0</v>
      </c>
      <c r="BI332" s="405">
        <f>IF(N332="nulová",J332,0)</f>
        <v>0</v>
      </c>
      <c r="BJ332" s="399" t="s">
        <v>84</v>
      </c>
      <c r="BK332" s="405">
        <f>ROUND(I332*H332,2)</f>
        <v>0</v>
      </c>
      <c r="BL332" s="399" t="s">
        <v>370</v>
      </c>
      <c r="BM332" s="399" t="s">
        <v>2108</v>
      </c>
    </row>
    <row r="333" spans="2:65" s="395" customFormat="1" ht="22.5" customHeight="1">
      <c r="B333" s="396"/>
      <c r="D333" s="404" t="s">
        <v>1886</v>
      </c>
      <c r="F333" s="403" t="s">
        <v>2107</v>
      </c>
      <c r="L333" s="396"/>
      <c r="M333" s="433"/>
      <c r="N333" s="432"/>
      <c r="O333" s="432"/>
      <c r="P333" s="432"/>
      <c r="Q333" s="432"/>
      <c r="R333" s="432"/>
      <c r="S333" s="432"/>
      <c r="T333" s="431"/>
      <c r="AT333" s="399" t="s">
        <v>1886</v>
      </c>
      <c r="AU333" s="399" t="s">
        <v>95</v>
      </c>
    </row>
    <row r="334" spans="2:65" s="458" customFormat="1" ht="22.5" customHeight="1">
      <c r="B334" s="463"/>
      <c r="D334" s="404" t="s">
        <v>162</v>
      </c>
      <c r="E334" s="459" t="s">
        <v>5</v>
      </c>
      <c r="F334" s="464" t="s">
        <v>2076</v>
      </c>
      <c r="H334" s="459" t="s">
        <v>5</v>
      </c>
      <c r="L334" s="463"/>
      <c r="M334" s="462"/>
      <c r="N334" s="461"/>
      <c r="O334" s="461"/>
      <c r="P334" s="461"/>
      <c r="Q334" s="461"/>
      <c r="R334" s="461"/>
      <c r="S334" s="461"/>
      <c r="T334" s="460"/>
      <c r="AT334" s="459" t="s">
        <v>162</v>
      </c>
      <c r="AU334" s="459" t="s">
        <v>95</v>
      </c>
      <c r="AV334" s="458" t="s">
        <v>84</v>
      </c>
      <c r="AW334" s="458" t="s">
        <v>7</v>
      </c>
      <c r="AX334" s="458" t="s">
        <v>79</v>
      </c>
      <c r="AY334" s="459" t="s">
        <v>153</v>
      </c>
    </row>
    <row r="335" spans="2:65" s="436" customFormat="1" ht="22.5" customHeight="1">
      <c r="B335" s="441"/>
      <c r="D335" s="404" t="s">
        <v>162</v>
      </c>
      <c r="E335" s="437" t="s">
        <v>5</v>
      </c>
      <c r="F335" s="443" t="s">
        <v>2106</v>
      </c>
      <c r="H335" s="442">
        <v>15</v>
      </c>
      <c r="L335" s="441"/>
      <c r="M335" s="440"/>
      <c r="N335" s="439"/>
      <c r="O335" s="439"/>
      <c r="P335" s="439"/>
      <c r="Q335" s="439"/>
      <c r="R335" s="439"/>
      <c r="S335" s="439"/>
      <c r="T335" s="438"/>
      <c r="AT335" s="437" t="s">
        <v>162</v>
      </c>
      <c r="AU335" s="437" t="s">
        <v>95</v>
      </c>
      <c r="AV335" s="436" t="s">
        <v>95</v>
      </c>
      <c r="AW335" s="436" t="s">
        <v>7</v>
      </c>
      <c r="AX335" s="436" t="s">
        <v>79</v>
      </c>
      <c r="AY335" s="437" t="s">
        <v>153</v>
      </c>
    </row>
    <row r="336" spans="2:65" s="458" customFormat="1" ht="22.5" customHeight="1">
      <c r="B336" s="463"/>
      <c r="D336" s="404" t="s">
        <v>162</v>
      </c>
      <c r="E336" s="459" t="s">
        <v>5</v>
      </c>
      <c r="F336" s="464" t="s">
        <v>2065</v>
      </c>
      <c r="H336" s="459" t="s">
        <v>5</v>
      </c>
      <c r="L336" s="463"/>
      <c r="M336" s="462"/>
      <c r="N336" s="461"/>
      <c r="O336" s="461"/>
      <c r="P336" s="461"/>
      <c r="Q336" s="461"/>
      <c r="R336" s="461"/>
      <c r="S336" s="461"/>
      <c r="T336" s="460"/>
      <c r="AT336" s="459" t="s">
        <v>162</v>
      </c>
      <c r="AU336" s="459" t="s">
        <v>95</v>
      </c>
      <c r="AV336" s="458" t="s">
        <v>84</v>
      </c>
      <c r="AW336" s="458" t="s">
        <v>7</v>
      </c>
      <c r="AX336" s="458" t="s">
        <v>79</v>
      </c>
      <c r="AY336" s="459" t="s">
        <v>153</v>
      </c>
    </row>
    <row r="337" spans="2:65" s="436" customFormat="1" ht="22.5" customHeight="1">
      <c r="B337" s="441"/>
      <c r="D337" s="404" t="s">
        <v>162</v>
      </c>
      <c r="E337" s="437" t="s">
        <v>5</v>
      </c>
      <c r="F337" s="443" t="s">
        <v>2105</v>
      </c>
      <c r="H337" s="442">
        <v>43</v>
      </c>
      <c r="L337" s="441"/>
      <c r="M337" s="440"/>
      <c r="N337" s="439"/>
      <c r="O337" s="439"/>
      <c r="P337" s="439"/>
      <c r="Q337" s="439"/>
      <c r="R337" s="439"/>
      <c r="S337" s="439"/>
      <c r="T337" s="438"/>
      <c r="AT337" s="437" t="s">
        <v>162</v>
      </c>
      <c r="AU337" s="437" t="s">
        <v>95</v>
      </c>
      <c r="AV337" s="436" t="s">
        <v>95</v>
      </c>
      <c r="AW337" s="436" t="s">
        <v>7</v>
      </c>
      <c r="AX337" s="436" t="s">
        <v>79</v>
      </c>
      <c r="AY337" s="437" t="s">
        <v>153</v>
      </c>
    </row>
    <row r="338" spans="2:65" s="449" customFormat="1" ht="22.5" customHeight="1">
      <c r="B338" s="454"/>
      <c r="D338" s="445" t="s">
        <v>162</v>
      </c>
      <c r="E338" s="457" t="s">
        <v>5</v>
      </c>
      <c r="F338" s="456" t="s">
        <v>163</v>
      </c>
      <c r="H338" s="455">
        <v>58</v>
      </c>
      <c r="L338" s="454"/>
      <c r="M338" s="453"/>
      <c r="N338" s="452"/>
      <c r="O338" s="452"/>
      <c r="P338" s="452"/>
      <c r="Q338" s="452"/>
      <c r="R338" s="452"/>
      <c r="S338" s="452"/>
      <c r="T338" s="451"/>
      <c r="AT338" s="450" t="s">
        <v>162</v>
      </c>
      <c r="AU338" s="450" t="s">
        <v>95</v>
      </c>
      <c r="AV338" s="449" t="s">
        <v>159</v>
      </c>
      <c r="AW338" s="449" t="s">
        <v>7</v>
      </c>
      <c r="AX338" s="449" t="s">
        <v>84</v>
      </c>
      <c r="AY338" s="450" t="s">
        <v>153</v>
      </c>
    </row>
    <row r="339" spans="2:65" s="395" customFormat="1" ht="22.5" customHeight="1">
      <c r="B339" s="416"/>
      <c r="C339" s="415" t="s">
        <v>718</v>
      </c>
      <c r="D339" s="415" t="s">
        <v>155</v>
      </c>
      <c r="E339" s="414" t="s">
        <v>2104</v>
      </c>
      <c r="F339" s="410" t="s">
        <v>2103</v>
      </c>
      <c r="G339" s="413" t="s">
        <v>379</v>
      </c>
      <c r="H339" s="412">
        <v>47</v>
      </c>
      <c r="I339" s="411"/>
      <c r="J339" s="411">
        <f>ROUND(I339*H339,2)</f>
        <v>0</v>
      </c>
      <c r="K339" s="410" t="s">
        <v>1889</v>
      </c>
      <c r="L339" s="396"/>
      <c r="M339" s="409" t="s">
        <v>5</v>
      </c>
      <c r="N339" s="408" t="s">
        <v>42</v>
      </c>
      <c r="O339" s="407">
        <v>0.61599999999999999</v>
      </c>
      <c r="P339" s="407">
        <f>O339*H339</f>
        <v>28.951999999999998</v>
      </c>
      <c r="Q339" s="407">
        <v>9.6000000000000002E-4</v>
      </c>
      <c r="R339" s="407">
        <f>Q339*H339</f>
        <v>4.512E-2</v>
      </c>
      <c r="S339" s="407">
        <v>0</v>
      </c>
      <c r="T339" s="406">
        <f>S339*H339</f>
        <v>0</v>
      </c>
      <c r="AR339" s="399" t="s">
        <v>370</v>
      </c>
      <c r="AT339" s="399" t="s">
        <v>155</v>
      </c>
      <c r="AU339" s="399" t="s">
        <v>95</v>
      </c>
      <c r="AY339" s="399" t="s">
        <v>153</v>
      </c>
      <c r="BE339" s="405">
        <f>IF(N339="základní",J339,0)</f>
        <v>0</v>
      </c>
      <c r="BF339" s="405">
        <f>IF(N339="snížená",J339,0)</f>
        <v>0</v>
      </c>
      <c r="BG339" s="405">
        <f>IF(N339="zákl. přenesená",J339,0)</f>
        <v>0</v>
      </c>
      <c r="BH339" s="405">
        <f>IF(N339="sníž. přenesená",J339,0)</f>
        <v>0</v>
      </c>
      <c r="BI339" s="405">
        <f>IF(N339="nulová",J339,0)</f>
        <v>0</v>
      </c>
      <c r="BJ339" s="399" t="s">
        <v>84</v>
      </c>
      <c r="BK339" s="405">
        <f>ROUND(I339*H339,2)</f>
        <v>0</v>
      </c>
      <c r="BL339" s="399" t="s">
        <v>370</v>
      </c>
      <c r="BM339" s="399" t="s">
        <v>2102</v>
      </c>
    </row>
    <row r="340" spans="2:65" s="395" customFormat="1" ht="22.5" customHeight="1">
      <c r="B340" s="396"/>
      <c r="D340" s="404" t="s">
        <v>1886</v>
      </c>
      <c r="F340" s="403" t="s">
        <v>2101</v>
      </c>
      <c r="L340" s="396"/>
      <c r="M340" s="433"/>
      <c r="N340" s="432"/>
      <c r="O340" s="432"/>
      <c r="P340" s="432"/>
      <c r="Q340" s="432"/>
      <c r="R340" s="432"/>
      <c r="S340" s="432"/>
      <c r="T340" s="431"/>
      <c r="AT340" s="399" t="s">
        <v>1886</v>
      </c>
      <c r="AU340" s="399" t="s">
        <v>95</v>
      </c>
    </row>
    <row r="341" spans="2:65" s="458" customFormat="1" ht="22.5" customHeight="1">
      <c r="B341" s="463"/>
      <c r="D341" s="404" t="s">
        <v>162</v>
      </c>
      <c r="E341" s="459" t="s">
        <v>5</v>
      </c>
      <c r="F341" s="464" t="s">
        <v>2076</v>
      </c>
      <c r="H341" s="459" t="s">
        <v>5</v>
      </c>
      <c r="L341" s="463"/>
      <c r="M341" s="462"/>
      <c r="N341" s="461"/>
      <c r="O341" s="461"/>
      <c r="P341" s="461"/>
      <c r="Q341" s="461"/>
      <c r="R341" s="461"/>
      <c r="S341" s="461"/>
      <c r="T341" s="460"/>
      <c r="AT341" s="459" t="s">
        <v>162</v>
      </c>
      <c r="AU341" s="459" t="s">
        <v>95</v>
      </c>
      <c r="AV341" s="458" t="s">
        <v>84</v>
      </c>
      <c r="AW341" s="458" t="s">
        <v>7</v>
      </c>
      <c r="AX341" s="458" t="s">
        <v>79</v>
      </c>
      <c r="AY341" s="459" t="s">
        <v>153</v>
      </c>
    </row>
    <row r="342" spans="2:65" s="436" customFormat="1" ht="22.5" customHeight="1">
      <c r="B342" s="441"/>
      <c r="D342" s="404" t="s">
        <v>162</v>
      </c>
      <c r="E342" s="437" t="s">
        <v>5</v>
      </c>
      <c r="F342" s="443" t="s">
        <v>2100</v>
      </c>
      <c r="H342" s="442">
        <v>35</v>
      </c>
      <c r="L342" s="441"/>
      <c r="M342" s="440"/>
      <c r="N342" s="439"/>
      <c r="O342" s="439"/>
      <c r="P342" s="439"/>
      <c r="Q342" s="439"/>
      <c r="R342" s="439"/>
      <c r="S342" s="439"/>
      <c r="T342" s="438"/>
      <c r="AT342" s="437" t="s">
        <v>162</v>
      </c>
      <c r="AU342" s="437" t="s">
        <v>95</v>
      </c>
      <c r="AV342" s="436" t="s">
        <v>95</v>
      </c>
      <c r="AW342" s="436" t="s">
        <v>7</v>
      </c>
      <c r="AX342" s="436" t="s">
        <v>79</v>
      </c>
      <c r="AY342" s="437" t="s">
        <v>153</v>
      </c>
    </row>
    <row r="343" spans="2:65" s="458" customFormat="1" ht="22.5" customHeight="1">
      <c r="B343" s="463"/>
      <c r="D343" s="404" t="s">
        <v>162</v>
      </c>
      <c r="E343" s="459" t="s">
        <v>5</v>
      </c>
      <c r="F343" s="464" t="s">
        <v>2065</v>
      </c>
      <c r="H343" s="459" t="s">
        <v>5</v>
      </c>
      <c r="L343" s="463"/>
      <c r="M343" s="462"/>
      <c r="N343" s="461"/>
      <c r="O343" s="461"/>
      <c r="P343" s="461"/>
      <c r="Q343" s="461"/>
      <c r="R343" s="461"/>
      <c r="S343" s="461"/>
      <c r="T343" s="460"/>
      <c r="AT343" s="459" t="s">
        <v>162</v>
      </c>
      <c r="AU343" s="459" t="s">
        <v>95</v>
      </c>
      <c r="AV343" s="458" t="s">
        <v>84</v>
      </c>
      <c r="AW343" s="458" t="s">
        <v>7</v>
      </c>
      <c r="AX343" s="458" t="s">
        <v>79</v>
      </c>
      <c r="AY343" s="459" t="s">
        <v>153</v>
      </c>
    </row>
    <row r="344" spans="2:65" s="436" customFormat="1" ht="22.5" customHeight="1">
      <c r="B344" s="441"/>
      <c r="D344" s="404" t="s">
        <v>162</v>
      </c>
      <c r="E344" s="437" t="s">
        <v>5</v>
      </c>
      <c r="F344" s="443" t="s">
        <v>2099</v>
      </c>
      <c r="H344" s="442">
        <v>12</v>
      </c>
      <c r="L344" s="441"/>
      <c r="M344" s="440"/>
      <c r="N344" s="439"/>
      <c r="O344" s="439"/>
      <c r="P344" s="439"/>
      <c r="Q344" s="439"/>
      <c r="R344" s="439"/>
      <c r="S344" s="439"/>
      <c r="T344" s="438"/>
      <c r="AT344" s="437" t="s">
        <v>162</v>
      </c>
      <c r="AU344" s="437" t="s">
        <v>95</v>
      </c>
      <c r="AV344" s="436" t="s">
        <v>95</v>
      </c>
      <c r="AW344" s="436" t="s">
        <v>7</v>
      </c>
      <c r="AX344" s="436" t="s">
        <v>79</v>
      </c>
      <c r="AY344" s="437" t="s">
        <v>153</v>
      </c>
    </row>
    <row r="345" spans="2:65" s="449" customFormat="1" ht="22.5" customHeight="1">
      <c r="B345" s="454"/>
      <c r="D345" s="445" t="s">
        <v>162</v>
      </c>
      <c r="E345" s="457" t="s">
        <v>5</v>
      </c>
      <c r="F345" s="456" t="s">
        <v>163</v>
      </c>
      <c r="H345" s="455">
        <v>47</v>
      </c>
      <c r="L345" s="454"/>
      <c r="M345" s="453"/>
      <c r="N345" s="452"/>
      <c r="O345" s="452"/>
      <c r="P345" s="452"/>
      <c r="Q345" s="452"/>
      <c r="R345" s="452"/>
      <c r="S345" s="452"/>
      <c r="T345" s="451"/>
      <c r="AT345" s="450" t="s">
        <v>162</v>
      </c>
      <c r="AU345" s="450" t="s">
        <v>95</v>
      </c>
      <c r="AV345" s="449" t="s">
        <v>159</v>
      </c>
      <c r="AW345" s="449" t="s">
        <v>7</v>
      </c>
      <c r="AX345" s="449" t="s">
        <v>84</v>
      </c>
      <c r="AY345" s="450" t="s">
        <v>153</v>
      </c>
    </row>
    <row r="346" spans="2:65" s="395" customFormat="1" ht="22.5" customHeight="1">
      <c r="B346" s="416"/>
      <c r="C346" s="415" t="s">
        <v>468</v>
      </c>
      <c r="D346" s="415" t="s">
        <v>155</v>
      </c>
      <c r="E346" s="414" t="s">
        <v>2098</v>
      </c>
      <c r="F346" s="410" t="s">
        <v>2097</v>
      </c>
      <c r="G346" s="413" t="s">
        <v>379</v>
      </c>
      <c r="H346" s="412">
        <v>18</v>
      </c>
      <c r="I346" s="411"/>
      <c r="J346" s="411">
        <f>ROUND(I346*H346,2)</f>
        <v>0</v>
      </c>
      <c r="K346" s="410" t="s">
        <v>1889</v>
      </c>
      <c r="L346" s="396"/>
      <c r="M346" s="409" t="s">
        <v>5</v>
      </c>
      <c r="N346" s="408" t="s">
        <v>42</v>
      </c>
      <c r="O346" s="407">
        <v>0.69599999999999995</v>
      </c>
      <c r="P346" s="407">
        <f>O346*H346</f>
        <v>12.527999999999999</v>
      </c>
      <c r="Q346" s="407">
        <v>1.25E-3</v>
      </c>
      <c r="R346" s="407">
        <f>Q346*H346</f>
        <v>2.2499999999999999E-2</v>
      </c>
      <c r="S346" s="407">
        <v>0</v>
      </c>
      <c r="T346" s="406">
        <f>S346*H346</f>
        <v>0</v>
      </c>
      <c r="AR346" s="399" t="s">
        <v>370</v>
      </c>
      <c r="AT346" s="399" t="s">
        <v>155</v>
      </c>
      <c r="AU346" s="399" t="s">
        <v>95</v>
      </c>
      <c r="AY346" s="399" t="s">
        <v>153</v>
      </c>
      <c r="BE346" s="405">
        <f>IF(N346="základní",J346,0)</f>
        <v>0</v>
      </c>
      <c r="BF346" s="405">
        <f>IF(N346="snížená",J346,0)</f>
        <v>0</v>
      </c>
      <c r="BG346" s="405">
        <f>IF(N346="zákl. přenesená",J346,0)</f>
        <v>0</v>
      </c>
      <c r="BH346" s="405">
        <f>IF(N346="sníž. přenesená",J346,0)</f>
        <v>0</v>
      </c>
      <c r="BI346" s="405">
        <f>IF(N346="nulová",J346,0)</f>
        <v>0</v>
      </c>
      <c r="BJ346" s="399" t="s">
        <v>84</v>
      </c>
      <c r="BK346" s="405">
        <f>ROUND(I346*H346,2)</f>
        <v>0</v>
      </c>
      <c r="BL346" s="399" t="s">
        <v>370</v>
      </c>
      <c r="BM346" s="399" t="s">
        <v>2096</v>
      </c>
    </row>
    <row r="347" spans="2:65" s="395" customFormat="1" ht="22.5" customHeight="1">
      <c r="B347" s="396"/>
      <c r="D347" s="404" t="s">
        <v>1886</v>
      </c>
      <c r="F347" s="403" t="s">
        <v>2095</v>
      </c>
      <c r="L347" s="396"/>
      <c r="M347" s="433"/>
      <c r="N347" s="432"/>
      <c r="O347" s="432"/>
      <c r="P347" s="432"/>
      <c r="Q347" s="432"/>
      <c r="R347" s="432"/>
      <c r="S347" s="432"/>
      <c r="T347" s="431"/>
      <c r="AT347" s="399" t="s">
        <v>1886</v>
      </c>
      <c r="AU347" s="399" t="s">
        <v>95</v>
      </c>
    </row>
    <row r="348" spans="2:65" s="458" customFormat="1" ht="22.5" customHeight="1">
      <c r="B348" s="463"/>
      <c r="D348" s="404" t="s">
        <v>162</v>
      </c>
      <c r="E348" s="459" t="s">
        <v>5</v>
      </c>
      <c r="F348" s="464" t="s">
        <v>2076</v>
      </c>
      <c r="H348" s="459" t="s">
        <v>5</v>
      </c>
      <c r="L348" s="463"/>
      <c r="M348" s="462"/>
      <c r="N348" s="461"/>
      <c r="O348" s="461"/>
      <c r="P348" s="461"/>
      <c r="Q348" s="461"/>
      <c r="R348" s="461"/>
      <c r="S348" s="461"/>
      <c r="T348" s="460"/>
      <c r="AT348" s="459" t="s">
        <v>162</v>
      </c>
      <c r="AU348" s="459" t="s">
        <v>95</v>
      </c>
      <c r="AV348" s="458" t="s">
        <v>84</v>
      </c>
      <c r="AW348" s="458" t="s">
        <v>7</v>
      </c>
      <c r="AX348" s="458" t="s">
        <v>79</v>
      </c>
      <c r="AY348" s="459" t="s">
        <v>153</v>
      </c>
    </row>
    <row r="349" spans="2:65" s="436" customFormat="1" ht="22.5" customHeight="1">
      <c r="B349" s="441"/>
      <c r="D349" s="404" t="s">
        <v>162</v>
      </c>
      <c r="E349" s="437" t="s">
        <v>5</v>
      </c>
      <c r="F349" s="443" t="s">
        <v>2094</v>
      </c>
      <c r="H349" s="442">
        <v>14</v>
      </c>
      <c r="L349" s="441"/>
      <c r="M349" s="440"/>
      <c r="N349" s="439"/>
      <c r="O349" s="439"/>
      <c r="P349" s="439"/>
      <c r="Q349" s="439"/>
      <c r="R349" s="439"/>
      <c r="S349" s="439"/>
      <c r="T349" s="438"/>
      <c r="AT349" s="437" t="s">
        <v>162</v>
      </c>
      <c r="AU349" s="437" t="s">
        <v>95</v>
      </c>
      <c r="AV349" s="436" t="s">
        <v>95</v>
      </c>
      <c r="AW349" s="436" t="s">
        <v>7</v>
      </c>
      <c r="AX349" s="436" t="s">
        <v>79</v>
      </c>
      <c r="AY349" s="437" t="s">
        <v>153</v>
      </c>
    </row>
    <row r="350" spans="2:65" s="458" customFormat="1" ht="22.5" customHeight="1">
      <c r="B350" s="463"/>
      <c r="D350" s="404" t="s">
        <v>162</v>
      </c>
      <c r="E350" s="459" t="s">
        <v>5</v>
      </c>
      <c r="F350" s="464" t="s">
        <v>2065</v>
      </c>
      <c r="H350" s="459" t="s">
        <v>5</v>
      </c>
      <c r="L350" s="463"/>
      <c r="M350" s="462"/>
      <c r="N350" s="461"/>
      <c r="O350" s="461"/>
      <c r="P350" s="461"/>
      <c r="Q350" s="461"/>
      <c r="R350" s="461"/>
      <c r="S350" s="461"/>
      <c r="T350" s="460"/>
      <c r="AT350" s="459" t="s">
        <v>162</v>
      </c>
      <c r="AU350" s="459" t="s">
        <v>95</v>
      </c>
      <c r="AV350" s="458" t="s">
        <v>84</v>
      </c>
      <c r="AW350" s="458" t="s">
        <v>7</v>
      </c>
      <c r="AX350" s="458" t="s">
        <v>79</v>
      </c>
      <c r="AY350" s="459" t="s">
        <v>153</v>
      </c>
    </row>
    <row r="351" spans="2:65" s="436" customFormat="1" ht="22.5" customHeight="1">
      <c r="B351" s="441"/>
      <c r="D351" s="404" t="s">
        <v>162</v>
      </c>
      <c r="E351" s="437" t="s">
        <v>5</v>
      </c>
      <c r="F351" s="443" t="s">
        <v>159</v>
      </c>
      <c r="H351" s="442">
        <v>4</v>
      </c>
      <c r="L351" s="441"/>
      <c r="M351" s="440"/>
      <c r="N351" s="439"/>
      <c r="O351" s="439"/>
      <c r="P351" s="439"/>
      <c r="Q351" s="439"/>
      <c r="R351" s="439"/>
      <c r="S351" s="439"/>
      <c r="T351" s="438"/>
      <c r="AT351" s="437" t="s">
        <v>162</v>
      </c>
      <c r="AU351" s="437" t="s">
        <v>95</v>
      </c>
      <c r="AV351" s="436" t="s">
        <v>95</v>
      </c>
      <c r="AW351" s="436" t="s">
        <v>7</v>
      </c>
      <c r="AX351" s="436" t="s">
        <v>79</v>
      </c>
      <c r="AY351" s="437" t="s">
        <v>153</v>
      </c>
    </row>
    <row r="352" spans="2:65" s="449" customFormat="1" ht="22.5" customHeight="1">
      <c r="B352" s="454"/>
      <c r="D352" s="445" t="s">
        <v>162</v>
      </c>
      <c r="E352" s="457" t="s">
        <v>5</v>
      </c>
      <c r="F352" s="456" t="s">
        <v>163</v>
      </c>
      <c r="H352" s="455">
        <v>18</v>
      </c>
      <c r="L352" s="454"/>
      <c r="M352" s="453"/>
      <c r="N352" s="452"/>
      <c r="O352" s="452"/>
      <c r="P352" s="452"/>
      <c r="Q352" s="452"/>
      <c r="R352" s="452"/>
      <c r="S352" s="452"/>
      <c r="T352" s="451"/>
      <c r="AT352" s="450" t="s">
        <v>162</v>
      </c>
      <c r="AU352" s="450" t="s">
        <v>95</v>
      </c>
      <c r="AV352" s="449" t="s">
        <v>159</v>
      </c>
      <c r="AW352" s="449" t="s">
        <v>7</v>
      </c>
      <c r="AX352" s="449" t="s">
        <v>84</v>
      </c>
      <c r="AY352" s="450" t="s">
        <v>153</v>
      </c>
    </row>
    <row r="353" spans="2:65" s="395" customFormat="1" ht="22.5" customHeight="1">
      <c r="B353" s="416"/>
      <c r="C353" s="415" t="s">
        <v>888</v>
      </c>
      <c r="D353" s="415" t="s">
        <v>155</v>
      </c>
      <c r="E353" s="414" t="s">
        <v>2093</v>
      </c>
      <c r="F353" s="410" t="s">
        <v>2092</v>
      </c>
      <c r="G353" s="413" t="s">
        <v>379</v>
      </c>
      <c r="H353" s="412">
        <v>9</v>
      </c>
      <c r="I353" s="411"/>
      <c r="J353" s="411">
        <f>ROUND(I353*H353,2)</f>
        <v>0</v>
      </c>
      <c r="K353" s="410" t="s">
        <v>1889</v>
      </c>
      <c r="L353" s="396"/>
      <c r="M353" s="409" t="s">
        <v>5</v>
      </c>
      <c r="N353" s="408" t="s">
        <v>42</v>
      </c>
      <c r="O353" s="407">
        <v>0.74299999999999999</v>
      </c>
      <c r="P353" s="407">
        <f>O353*H353</f>
        <v>6.6870000000000003</v>
      </c>
      <c r="Q353" s="407">
        <v>2.5600000000000002E-3</v>
      </c>
      <c r="R353" s="407">
        <f>Q353*H353</f>
        <v>2.3040000000000001E-2</v>
      </c>
      <c r="S353" s="407">
        <v>0</v>
      </c>
      <c r="T353" s="406">
        <f>S353*H353</f>
        <v>0</v>
      </c>
      <c r="AR353" s="399" t="s">
        <v>370</v>
      </c>
      <c r="AT353" s="399" t="s">
        <v>155</v>
      </c>
      <c r="AU353" s="399" t="s">
        <v>95</v>
      </c>
      <c r="AY353" s="399" t="s">
        <v>153</v>
      </c>
      <c r="BE353" s="405">
        <f>IF(N353="základní",J353,0)</f>
        <v>0</v>
      </c>
      <c r="BF353" s="405">
        <f>IF(N353="snížená",J353,0)</f>
        <v>0</v>
      </c>
      <c r="BG353" s="405">
        <f>IF(N353="zákl. přenesená",J353,0)</f>
        <v>0</v>
      </c>
      <c r="BH353" s="405">
        <f>IF(N353="sníž. přenesená",J353,0)</f>
        <v>0</v>
      </c>
      <c r="BI353" s="405">
        <f>IF(N353="nulová",J353,0)</f>
        <v>0</v>
      </c>
      <c r="BJ353" s="399" t="s">
        <v>84</v>
      </c>
      <c r="BK353" s="405">
        <f>ROUND(I353*H353,2)</f>
        <v>0</v>
      </c>
      <c r="BL353" s="399" t="s">
        <v>370</v>
      </c>
      <c r="BM353" s="399" t="s">
        <v>2091</v>
      </c>
    </row>
    <row r="354" spans="2:65" s="395" customFormat="1" ht="22.5" customHeight="1">
      <c r="B354" s="396"/>
      <c r="D354" s="404" t="s">
        <v>1886</v>
      </c>
      <c r="F354" s="403" t="s">
        <v>2090</v>
      </c>
      <c r="L354" s="396"/>
      <c r="M354" s="433"/>
      <c r="N354" s="432"/>
      <c r="O354" s="432"/>
      <c r="P354" s="432"/>
      <c r="Q354" s="432"/>
      <c r="R354" s="432"/>
      <c r="S354" s="432"/>
      <c r="T354" s="431"/>
      <c r="AT354" s="399" t="s">
        <v>1886</v>
      </c>
      <c r="AU354" s="399" t="s">
        <v>95</v>
      </c>
    </row>
    <row r="355" spans="2:65" s="458" customFormat="1" ht="22.5" customHeight="1">
      <c r="B355" s="463"/>
      <c r="D355" s="404" t="s">
        <v>162</v>
      </c>
      <c r="E355" s="459" t="s">
        <v>5</v>
      </c>
      <c r="F355" s="464" t="s">
        <v>2076</v>
      </c>
      <c r="H355" s="459" t="s">
        <v>5</v>
      </c>
      <c r="L355" s="463"/>
      <c r="M355" s="462"/>
      <c r="N355" s="461"/>
      <c r="O355" s="461"/>
      <c r="P355" s="461"/>
      <c r="Q355" s="461"/>
      <c r="R355" s="461"/>
      <c r="S355" s="461"/>
      <c r="T355" s="460"/>
      <c r="AT355" s="459" t="s">
        <v>162</v>
      </c>
      <c r="AU355" s="459" t="s">
        <v>95</v>
      </c>
      <c r="AV355" s="458" t="s">
        <v>84</v>
      </c>
      <c r="AW355" s="458" t="s">
        <v>7</v>
      </c>
      <c r="AX355" s="458" t="s">
        <v>79</v>
      </c>
      <c r="AY355" s="459" t="s">
        <v>153</v>
      </c>
    </row>
    <row r="356" spans="2:65" s="436" customFormat="1" ht="22.5" customHeight="1">
      <c r="B356" s="441"/>
      <c r="D356" s="445" t="s">
        <v>162</v>
      </c>
      <c r="E356" s="448" t="s">
        <v>5</v>
      </c>
      <c r="F356" s="447" t="s">
        <v>180</v>
      </c>
      <c r="H356" s="446">
        <v>9</v>
      </c>
      <c r="L356" s="441"/>
      <c r="M356" s="440"/>
      <c r="N356" s="439"/>
      <c r="O356" s="439"/>
      <c r="P356" s="439"/>
      <c r="Q356" s="439"/>
      <c r="R356" s="439"/>
      <c r="S356" s="439"/>
      <c r="T356" s="438"/>
      <c r="AT356" s="437" t="s">
        <v>162</v>
      </c>
      <c r="AU356" s="437" t="s">
        <v>95</v>
      </c>
      <c r="AV356" s="436" t="s">
        <v>95</v>
      </c>
      <c r="AW356" s="436" t="s">
        <v>7</v>
      </c>
      <c r="AX356" s="436" t="s">
        <v>84</v>
      </c>
      <c r="AY356" s="437" t="s">
        <v>153</v>
      </c>
    </row>
    <row r="357" spans="2:65" s="395" customFormat="1" ht="22.5" customHeight="1">
      <c r="B357" s="416"/>
      <c r="C357" s="415" t="s">
        <v>893</v>
      </c>
      <c r="D357" s="415" t="s">
        <v>155</v>
      </c>
      <c r="E357" s="414" t="s">
        <v>2089</v>
      </c>
      <c r="F357" s="410" t="s">
        <v>2088</v>
      </c>
      <c r="G357" s="413" t="s">
        <v>379</v>
      </c>
      <c r="H357" s="412">
        <v>2</v>
      </c>
      <c r="I357" s="411"/>
      <c r="J357" s="411">
        <f>ROUND(I357*H357,2)</f>
        <v>0</v>
      </c>
      <c r="K357" s="410" t="s">
        <v>1889</v>
      </c>
      <c r="L357" s="396"/>
      <c r="M357" s="409" t="s">
        <v>5</v>
      </c>
      <c r="N357" s="408" t="s">
        <v>42</v>
      </c>
      <c r="O357" s="407">
        <v>0.78900000000000003</v>
      </c>
      <c r="P357" s="407">
        <f>O357*H357</f>
        <v>1.5780000000000001</v>
      </c>
      <c r="Q357" s="407">
        <v>3.64E-3</v>
      </c>
      <c r="R357" s="407">
        <f>Q357*H357</f>
        <v>7.28E-3</v>
      </c>
      <c r="S357" s="407">
        <v>0</v>
      </c>
      <c r="T357" s="406">
        <f>S357*H357</f>
        <v>0</v>
      </c>
      <c r="AR357" s="399" t="s">
        <v>370</v>
      </c>
      <c r="AT357" s="399" t="s">
        <v>155</v>
      </c>
      <c r="AU357" s="399" t="s">
        <v>95</v>
      </c>
      <c r="AY357" s="399" t="s">
        <v>153</v>
      </c>
      <c r="BE357" s="405">
        <f>IF(N357="základní",J357,0)</f>
        <v>0</v>
      </c>
      <c r="BF357" s="405">
        <f>IF(N357="snížená",J357,0)</f>
        <v>0</v>
      </c>
      <c r="BG357" s="405">
        <f>IF(N357="zákl. přenesená",J357,0)</f>
        <v>0</v>
      </c>
      <c r="BH357" s="405">
        <f>IF(N357="sníž. přenesená",J357,0)</f>
        <v>0</v>
      </c>
      <c r="BI357" s="405">
        <f>IF(N357="nulová",J357,0)</f>
        <v>0</v>
      </c>
      <c r="BJ357" s="399" t="s">
        <v>84</v>
      </c>
      <c r="BK357" s="405">
        <f>ROUND(I357*H357,2)</f>
        <v>0</v>
      </c>
      <c r="BL357" s="399" t="s">
        <v>370</v>
      </c>
      <c r="BM357" s="399" t="s">
        <v>2087</v>
      </c>
    </row>
    <row r="358" spans="2:65" s="395" customFormat="1" ht="22.5" customHeight="1">
      <c r="B358" s="396"/>
      <c r="D358" s="404" t="s">
        <v>1886</v>
      </c>
      <c r="F358" s="403" t="s">
        <v>2086</v>
      </c>
      <c r="L358" s="396"/>
      <c r="M358" s="433"/>
      <c r="N358" s="432"/>
      <c r="O358" s="432"/>
      <c r="P358" s="432"/>
      <c r="Q358" s="432"/>
      <c r="R358" s="432"/>
      <c r="S358" s="432"/>
      <c r="T358" s="431"/>
      <c r="AT358" s="399" t="s">
        <v>1886</v>
      </c>
      <c r="AU358" s="399" t="s">
        <v>95</v>
      </c>
    </row>
    <row r="359" spans="2:65" s="458" customFormat="1" ht="22.5" customHeight="1">
      <c r="B359" s="463"/>
      <c r="D359" s="404" t="s">
        <v>162</v>
      </c>
      <c r="E359" s="459" t="s">
        <v>5</v>
      </c>
      <c r="F359" s="464" t="s">
        <v>2076</v>
      </c>
      <c r="H359" s="459" t="s">
        <v>5</v>
      </c>
      <c r="L359" s="463"/>
      <c r="M359" s="462"/>
      <c r="N359" s="461"/>
      <c r="O359" s="461"/>
      <c r="P359" s="461"/>
      <c r="Q359" s="461"/>
      <c r="R359" s="461"/>
      <c r="S359" s="461"/>
      <c r="T359" s="460"/>
      <c r="AT359" s="459" t="s">
        <v>162</v>
      </c>
      <c r="AU359" s="459" t="s">
        <v>95</v>
      </c>
      <c r="AV359" s="458" t="s">
        <v>84</v>
      </c>
      <c r="AW359" s="458" t="s">
        <v>7</v>
      </c>
      <c r="AX359" s="458" t="s">
        <v>79</v>
      </c>
      <c r="AY359" s="459" t="s">
        <v>153</v>
      </c>
    </row>
    <row r="360" spans="2:65" s="436" customFormat="1" ht="22.5" customHeight="1">
      <c r="B360" s="441"/>
      <c r="D360" s="445" t="s">
        <v>162</v>
      </c>
      <c r="E360" s="448" t="s">
        <v>5</v>
      </c>
      <c r="F360" s="447" t="s">
        <v>95</v>
      </c>
      <c r="H360" s="446">
        <v>2</v>
      </c>
      <c r="L360" s="441"/>
      <c r="M360" s="440"/>
      <c r="N360" s="439"/>
      <c r="O360" s="439"/>
      <c r="P360" s="439"/>
      <c r="Q360" s="439"/>
      <c r="R360" s="439"/>
      <c r="S360" s="439"/>
      <c r="T360" s="438"/>
      <c r="AT360" s="437" t="s">
        <v>162</v>
      </c>
      <c r="AU360" s="437" t="s">
        <v>95</v>
      </c>
      <c r="AV360" s="436" t="s">
        <v>95</v>
      </c>
      <c r="AW360" s="436" t="s">
        <v>7</v>
      </c>
      <c r="AX360" s="436" t="s">
        <v>84</v>
      </c>
      <c r="AY360" s="437" t="s">
        <v>153</v>
      </c>
    </row>
    <row r="361" spans="2:65" s="395" customFormat="1" ht="31.5" customHeight="1">
      <c r="B361" s="416"/>
      <c r="C361" s="415" t="s">
        <v>878</v>
      </c>
      <c r="D361" s="415" t="s">
        <v>155</v>
      </c>
      <c r="E361" s="414" t="s">
        <v>2085</v>
      </c>
      <c r="F361" s="410" t="s">
        <v>2084</v>
      </c>
      <c r="G361" s="413" t="s">
        <v>379</v>
      </c>
      <c r="H361" s="412">
        <v>50</v>
      </c>
      <c r="I361" s="411"/>
      <c r="J361" s="411">
        <f>ROUND(I361*H361,2)</f>
        <v>0</v>
      </c>
      <c r="K361" s="410" t="s">
        <v>1889</v>
      </c>
      <c r="L361" s="396"/>
      <c r="M361" s="409" t="s">
        <v>5</v>
      </c>
      <c r="N361" s="408" t="s">
        <v>42</v>
      </c>
      <c r="O361" s="407">
        <v>0.106</v>
      </c>
      <c r="P361" s="407">
        <f>O361*H361</f>
        <v>5.3</v>
      </c>
      <c r="Q361" s="407">
        <v>6.9999999999999994E-5</v>
      </c>
      <c r="R361" s="407">
        <f>Q361*H361</f>
        <v>3.4999999999999996E-3</v>
      </c>
      <c r="S361" s="407">
        <v>0</v>
      </c>
      <c r="T361" s="406">
        <f>S361*H361</f>
        <v>0</v>
      </c>
      <c r="AR361" s="399" t="s">
        <v>370</v>
      </c>
      <c r="AT361" s="399" t="s">
        <v>155</v>
      </c>
      <c r="AU361" s="399" t="s">
        <v>95</v>
      </c>
      <c r="AY361" s="399" t="s">
        <v>153</v>
      </c>
      <c r="BE361" s="405">
        <f>IF(N361="základní",J361,0)</f>
        <v>0</v>
      </c>
      <c r="BF361" s="405">
        <f>IF(N361="snížená",J361,0)</f>
        <v>0</v>
      </c>
      <c r="BG361" s="405">
        <f>IF(N361="zákl. přenesená",J361,0)</f>
        <v>0</v>
      </c>
      <c r="BH361" s="405">
        <f>IF(N361="sníž. přenesená",J361,0)</f>
        <v>0</v>
      </c>
      <c r="BI361" s="405">
        <f>IF(N361="nulová",J361,0)</f>
        <v>0</v>
      </c>
      <c r="BJ361" s="399" t="s">
        <v>84</v>
      </c>
      <c r="BK361" s="405">
        <f>ROUND(I361*H361,2)</f>
        <v>0</v>
      </c>
      <c r="BL361" s="399" t="s">
        <v>370</v>
      </c>
      <c r="BM361" s="399" t="s">
        <v>2083</v>
      </c>
    </row>
    <row r="362" spans="2:65" s="395" customFormat="1" ht="30" customHeight="1">
      <c r="B362" s="396"/>
      <c r="D362" s="404" t="s">
        <v>1886</v>
      </c>
      <c r="F362" s="403" t="s">
        <v>2082</v>
      </c>
      <c r="L362" s="396"/>
      <c r="M362" s="433"/>
      <c r="N362" s="432"/>
      <c r="O362" s="432"/>
      <c r="P362" s="432"/>
      <c r="Q362" s="432"/>
      <c r="R362" s="432"/>
      <c r="S362" s="432"/>
      <c r="T362" s="431"/>
      <c r="AT362" s="399" t="s">
        <v>1886</v>
      </c>
      <c r="AU362" s="399" t="s">
        <v>95</v>
      </c>
    </row>
    <row r="363" spans="2:65" s="458" customFormat="1" ht="22.5" customHeight="1">
      <c r="B363" s="463"/>
      <c r="D363" s="404" t="s">
        <v>162</v>
      </c>
      <c r="E363" s="459" t="s">
        <v>5</v>
      </c>
      <c r="F363" s="464" t="s">
        <v>2076</v>
      </c>
      <c r="H363" s="459" t="s">
        <v>5</v>
      </c>
      <c r="L363" s="463"/>
      <c r="M363" s="462"/>
      <c r="N363" s="461"/>
      <c r="O363" s="461"/>
      <c r="P363" s="461"/>
      <c r="Q363" s="461"/>
      <c r="R363" s="461"/>
      <c r="S363" s="461"/>
      <c r="T363" s="460"/>
      <c r="AT363" s="459" t="s">
        <v>162</v>
      </c>
      <c r="AU363" s="459" t="s">
        <v>95</v>
      </c>
      <c r="AV363" s="458" t="s">
        <v>84</v>
      </c>
      <c r="AW363" s="458" t="s">
        <v>7</v>
      </c>
      <c r="AX363" s="458" t="s">
        <v>79</v>
      </c>
      <c r="AY363" s="459" t="s">
        <v>153</v>
      </c>
    </row>
    <row r="364" spans="2:65" s="436" customFormat="1" ht="22.5" customHeight="1">
      <c r="B364" s="441"/>
      <c r="D364" s="445" t="s">
        <v>162</v>
      </c>
      <c r="E364" s="448" t="s">
        <v>5</v>
      </c>
      <c r="F364" s="447" t="s">
        <v>2081</v>
      </c>
      <c r="H364" s="446">
        <v>50</v>
      </c>
      <c r="L364" s="441"/>
      <c r="M364" s="440"/>
      <c r="N364" s="439"/>
      <c r="O364" s="439"/>
      <c r="P364" s="439"/>
      <c r="Q364" s="439"/>
      <c r="R364" s="439"/>
      <c r="S364" s="439"/>
      <c r="T364" s="438"/>
      <c r="AT364" s="437" t="s">
        <v>162</v>
      </c>
      <c r="AU364" s="437" t="s">
        <v>95</v>
      </c>
      <c r="AV364" s="436" t="s">
        <v>95</v>
      </c>
      <c r="AW364" s="436" t="s">
        <v>7</v>
      </c>
      <c r="AX364" s="436" t="s">
        <v>84</v>
      </c>
      <c r="AY364" s="437" t="s">
        <v>153</v>
      </c>
    </row>
    <row r="365" spans="2:65" s="395" customFormat="1" ht="31.5" customHeight="1">
      <c r="B365" s="416"/>
      <c r="C365" s="415" t="s">
        <v>883</v>
      </c>
      <c r="D365" s="415" t="s">
        <v>155</v>
      </c>
      <c r="E365" s="414" t="s">
        <v>2080</v>
      </c>
      <c r="F365" s="410" t="s">
        <v>2079</v>
      </c>
      <c r="G365" s="413" t="s">
        <v>379</v>
      </c>
      <c r="H365" s="412">
        <v>25</v>
      </c>
      <c r="I365" s="411"/>
      <c r="J365" s="411">
        <f>ROUND(I365*H365,2)</f>
        <v>0</v>
      </c>
      <c r="K365" s="410" t="s">
        <v>1889</v>
      </c>
      <c r="L365" s="396"/>
      <c r="M365" s="409" t="s">
        <v>5</v>
      </c>
      <c r="N365" s="408" t="s">
        <v>42</v>
      </c>
      <c r="O365" s="407">
        <v>0.106</v>
      </c>
      <c r="P365" s="407">
        <f>O365*H365</f>
        <v>2.65</v>
      </c>
      <c r="Q365" s="407">
        <v>9.0000000000000006E-5</v>
      </c>
      <c r="R365" s="407">
        <f>Q365*H365</f>
        <v>2.2500000000000003E-3</v>
      </c>
      <c r="S365" s="407">
        <v>0</v>
      </c>
      <c r="T365" s="406">
        <f>S365*H365</f>
        <v>0</v>
      </c>
      <c r="AR365" s="399" t="s">
        <v>370</v>
      </c>
      <c r="AT365" s="399" t="s">
        <v>155</v>
      </c>
      <c r="AU365" s="399" t="s">
        <v>95</v>
      </c>
      <c r="AY365" s="399" t="s">
        <v>153</v>
      </c>
      <c r="BE365" s="405">
        <f>IF(N365="základní",J365,0)</f>
        <v>0</v>
      </c>
      <c r="BF365" s="405">
        <f>IF(N365="snížená",J365,0)</f>
        <v>0</v>
      </c>
      <c r="BG365" s="405">
        <f>IF(N365="zákl. přenesená",J365,0)</f>
        <v>0</v>
      </c>
      <c r="BH365" s="405">
        <f>IF(N365="sníž. přenesená",J365,0)</f>
        <v>0</v>
      </c>
      <c r="BI365" s="405">
        <f>IF(N365="nulová",J365,0)</f>
        <v>0</v>
      </c>
      <c r="BJ365" s="399" t="s">
        <v>84</v>
      </c>
      <c r="BK365" s="405">
        <f>ROUND(I365*H365,2)</f>
        <v>0</v>
      </c>
      <c r="BL365" s="399" t="s">
        <v>370</v>
      </c>
      <c r="BM365" s="399" t="s">
        <v>2078</v>
      </c>
    </row>
    <row r="366" spans="2:65" s="395" customFormat="1" ht="30" customHeight="1">
      <c r="B366" s="396"/>
      <c r="D366" s="404" t="s">
        <v>1886</v>
      </c>
      <c r="F366" s="403" t="s">
        <v>2077</v>
      </c>
      <c r="L366" s="396"/>
      <c r="M366" s="433"/>
      <c r="N366" s="432"/>
      <c r="O366" s="432"/>
      <c r="P366" s="432"/>
      <c r="Q366" s="432"/>
      <c r="R366" s="432"/>
      <c r="S366" s="432"/>
      <c r="T366" s="431"/>
      <c r="AT366" s="399" t="s">
        <v>1886</v>
      </c>
      <c r="AU366" s="399" t="s">
        <v>95</v>
      </c>
    </row>
    <row r="367" spans="2:65" s="458" customFormat="1" ht="22.5" customHeight="1">
      <c r="B367" s="463"/>
      <c r="D367" s="404" t="s">
        <v>162</v>
      </c>
      <c r="E367" s="459" t="s">
        <v>5</v>
      </c>
      <c r="F367" s="464" t="s">
        <v>2076</v>
      </c>
      <c r="H367" s="459" t="s">
        <v>5</v>
      </c>
      <c r="L367" s="463"/>
      <c r="M367" s="462"/>
      <c r="N367" s="461"/>
      <c r="O367" s="461"/>
      <c r="P367" s="461"/>
      <c r="Q367" s="461"/>
      <c r="R367" s="461"/>
      <c r="S367" s="461"/>
      <c r="T367" s="460"/>
      <c r="AT367" s="459" t="s">
        <v>162</v>
      </c>
      <c r="AU367" s="459" t="s">
        <v>95</v>
      </c>
      <c r="AV367" s="458" t="s">
        <v>84</v>
      </c>
      <c r="AW367" s="458" t="s">
        <v>7</v>
      </c>
      <c r="AX367" s="458" t="s">
        <v>79</v>
      </c>
      <c r="AY367" s="459" t="s">
        <v>153</v>
      </c>
    </row>
    <row r="368" spans="2:65" s="436" customFormat="1" ht="22.5" customHeight="1">
      <c r="B368" s="441"/>
      <c r="D368" s="445" t="s">
        <v>162</v>
      </c>
      <c r="E368" s="448" t="s">
        <v>5</v>
      </c>
      <c r="F368" s="447" t="s">
        <v>2075</v>
      </c>
      <c r="H368" s="446">
        <v>25</v>
      </c>
      <c r="L368" s="441"/>
      <c r="M368" s="440"/>
      <c r="N368" s="439"/>
      <c r="O368" s="439"/>
      <c r="P368" s="439"/>
      <c r="Q368" s="439"/>
      <c r="R368" s="439"/>
      <c r="S368" s="439"/>
      <c r="T368" s="438"/>
      <c r="AT368" s="437" t="s">
        <v>162</v>
      </c>
      <c r="AU368" s="437" t="s">
        <v>95</v>
      </c>
      <c r="AV368" s="436" t="s">
        <v>95</v>
      </c>
      <c r="AW368" s="436" t="s">
        <v>7</v>
      </c>
      <c r="AX368" s="436" t="s">
        <v>84</v>
      </c>
      <c r="AY368" s="437" t="s">
        <v>153</v>
      </c>
    </row>
    <row r="369" spans="2:65" s="395" customFormat="1" ht="31.5" customHeight="1">
      <c r="B369" s="416"/>
      <c r="C369" s="415" t="s">
        <v>706</v>
      </c>
      <c r="D369" s="415" t="s">
        <v>155</v>
      </c>
      <c r="E369" s="414" t="s">
        <v>2074</v>
      </c>
      <c r="F369" s="410" t="s">
        <v>2073</v>
      </c>
      <c r="G369" s="413" t="s">
        <v>379</v>
      </c>
      <c r="H369" s="412">
        <v>55</v>
      </c>
      <c r="I369" s="411"/>
      <c r="J369" s="411">
        <f>ROUND(I369*H369,2)</f>
        <v>0</v>
      </c>
      <c r="K369" s="410" t="s">
        <v>1889</v>
      </c>
      <c r="L369" s="396"/>
      <c r="M369" s="409" t="s">
        <v>5</v>
      </c>
      <c r="N369" s="408" t="s">
        <v>42</v>
      </c>
      <c r="O369" s="407">
        <v>0.11799999999999999</v>
      </c>
      <c r="P369" s="407">
        <f>O369*H369</f>
        <v>6.4899999999999993</v>
      </c>
      <c r="Q369" s="407">
        <v>1.9000000000000001E-4</v>
      </c>
      <c r="R369" s="407">
        <f>Q369*H369</f>
        <v>1.0450000000000001E-2</v>
      </c>
      <c r="S369" s="407">
        <v>0</v>
      </c>
      <c r="T369" s="406">
        <f>S369*H369</f>
        <v>0</v>
      </c>
      <c r="AR369" s="399" t="s">
        <v>370</v>
      </c>
      <c r="AT369" s="399" t="s">
        <v>155</v>
      </c>
      <c r="AU369" s="399" t="s">
        <v>95</v>
      </c>
      <c r="AY369" s="399" t="s">
        <v>153</v>
      </c>
      <c r="BE369" s="405">
        <f>IF(N369="základní",J369,0)</f>
        <v>0</v>
      </c>
      <c r="BF369" s="405">
        <f>IF(N369="snížená",J369,0)</f>
        <v>0</v>
      </c>
      <c r="BG369" s="405">
        <f>IF(N369="zákl. přenesená",J369,0)</f>
        <v>0</v>
      </c>
      <c r="BH369" s="405">
        <f>IF(N369="sníž. přenesená",J369,0)</f>
        <v>0</v>
      </c>
      <c r="BI369" s="405">
        <f>IF(N369="nulová",J369,0)</f>
        <v>0</v>
      </c>
      <c r="BJ369" s="399" t="s">
        <v>84</v>
      </c>
      <c r="BK369" s="405">
        <f>ROUND(I369*H369,2)</f>
        <v>0</v>
      </c>
      <c r="BL369" s="399" t="s">
        <v>370</v>
      </c>
      <c r="BM369" s="399" t="s">
        <v>2072</v>
      </c>
    </row>
    <row r="370" spans="2:65" s="395" customFormat="1" ht="30" customHeight="1">
      <c r="B370" s="396"/>
      <c r="D370" s="404" t="s">
        <v>1886</v>
      </c>
      <c r="F370" s="403" t="s">
        <v>2071</v>
      </c>
      <c r="L370" s="396"/>
      <c r="M370" s="433"/>
      <c r="N370" s="432"/>
      <c r="O370" s="432"/>
      <c r="P370" s="432"/>
      <c r="Q370" s="432"/>
      <c r="R370" s="432"/>
      <c r="S370" s="432"/>
      <c r="T370" s="431"/>
      <c r="AT370" s="399" t="s">
        <v>1886</v>
      </c>
      <c r="AU370" s="399" t="s">
        <v>95</v>
      </c>
    </row>
    <row r="371" spans="2:65" s="458" customFormat="1" ht="22.5" customHeight="1">
      <c r="B371" s="463"/>
      <c r="D371" s="404" t="s">
        <v>162</v>
      </c>
      <c r="E371" s="459" t="s">
        <v>5</v>
      </c>
      <c r="F371" s="464" t="s">
        <v>2065</v>
      </c>
      <c r="H371" s="459" t="s">
        <v>5</v>
      </c>
      <c r="L371" s="463"/>
      <c r="M371" s="462"/>
      <c r="N371" s="461"/>
      <c r="O371" s="461"/>
      <c r="P371" s="461"/>
      <c r="Q371" s="461"/>
      <c r="R371" s="461"/>
      <c r="S371" s="461"/>
      <c r="T371" s="460"/>
      <c r="AT371" s="459" t="s">
        <v>162</v>
      </c>
      <c r="AU371" s="459" t="s">
        <v>95</v>
      </c>
      <c r="AV371" s="458" t="s">
        <v>84</v>
      </c>
      <c r="AW371" s="458" t="s">
        <v>7</v>
      </c>
      <c r="AX371" s="458" t="s">
        <v>79</v>
      </c>
      <c r="AY371" s="459" t="s">
        <v>153</v>
      </c>
    </row>
    <row r="372" spans="2:65" s="436" customFormat="1" ht="22.5" customHeight="1">
      <c r="B372" s="441"/>
      <c r="D372" s="445" t="s">
        <v>162</v>
      </c>
      <c r="E372" s="448" t="s">
        <v>5</v>
      </c>
      <c r="F372" s="447" t="s">
        <v>2070</v>
      </c>
      <c r="H372" s="446">
        <v>55</v>
      </c>
      <c r="L372" s="441"/>
      <c r="M372" s="440"/>
      <c r="N372" s="439"/>
      <c r="O372" s="439"/>
      <c r="P372" s="439"/>
      <c r="Q372" s="439"/>
      <c r="R372" s="439"/>
      <c r="S372" s="439"/>
      <c r="T372" s="438"/>
      <c r="AT372" s="437" t="s">
        <v>162</v>
      </c>
      <c r="AU372" s="437" t="s">
        <v>95</v>
      </c>
      <c r="AV372" s="436" t="s">
        <v>95</v>
      </c>
      <c r="AW372" s="436" t="s">
        <v>7</v>
      </c>
      <c r="AX372" s="436" t="s">
        <v>84</v>
      </c>
      <c r="AY372" s="437" t="s">
        <v>153</v>
      </c>
    </row>
    <row r="373" spans="2:65" s="395" customFormat="1" ht="31.5" customHeight="1">
      <c r="B373" s="416"/>
      <c r="C373" s="415" t="s">
        <v>712</v>
      </c>
      <c r="D373" s="415" t="s">
        <v>155</v>
      </c>
      <c r="E373" s="414" t="s">
        <v>2069</v>
      </c>
      <c r="F373" s="410" t="s">
        <v>2068</v>
      </c>
      <c r="G373" s="413" t="s">
        <v>379</v>
      </c>
      <c r="H373" s="412">
        <v>4</v>
      </c>
      <c r="I373" s="411"/>
      <c r="J373" s="411">
        <f>ROUND(I373*H373,2)</f>
        <v>0</v>
      </c>
      <c r="K373" s="410" t="s">
        <v>1889</v>
      </c>
      <c r="L373" s="396"/>
      <c r="M373" s="409" t="s">
        <v>5</v>
      </c>
      <c r="N373" s="408" t="s">
        <v>42</v>
      </c>
      <c r="O373" s="407">
        <v>0.11799999999999999</v>
      </c>
      <c r="P373" s="407">
        <f>O373*H373</f>
        <v>0.47199999999999998</v>
      </c>
      <c r="Q373" s="407">
        <v>2.4000000000000001E-4</v>
      </c>
      <c r="R373" s="407">
        <f>Q373*H373</f>
        <v>9.6000000000000002E-4</v>
      </c>
      <c r="S373" s="407">
        <v>0</v>
      </c>
      <c r="T373" s="406">
        <f>S373*H373</f>
        <v>0</v>
      </c>
      <c r="AR373" s="399" t="s">
        <v>370</v>
      </c>
      <c r="AT373" s="399" t="s">
        <v>155</v>
      </c>
      <c r="AU373" s="399" t="s">
        <v>95</v>
      </c>
      <c r="AY373" s="399" t="s">
        <v>153</v>
      </c>
      <c r="BE373" s="405">
        <f>IF(N373="základní",J373,0)</f>
        <v>0</v>
      </c>
      <c r="BF373" s="405">
        <f>IF(N373="snížená",J373,0)</f>
        <v>0</v>
      </c>
      <c r="BG373" s="405">
        <f>IF(N373="zákl. přenesená",J373,0)</f>
        <v>0</v>
      </c>
      <c r="BH373" s="405">
        <f>IF(N373="sníž. přenesená",J373,0)</f>
        <v>0</v>
      </c>
      <c r="BI373" s="405">
        <f>IF(N373="nulová",J373,0)</f>
        <v>0</v>
      </c>
      <c r="BJ373" s="399" t="s">
        <v>84</v>
      </c>
      <c r="BK373" s="405">
        <f>ROUND(I373*H373,2)</f>
        <v>0</v>
      </c>
      <c r="BL373" s="399" t="s">
        <v>370</v>
      </c>
      <c r="BM373" s="399" t="s">
        <v>2067</v>
      </c>
    </row>
    <row r="374" spans="2:65" s="395" customFormat="1" ht="30" customHeight="1">
      <c r="B374" s="396"/>
      <c r="D374" s="404" t="s">
        <v>1886</v>
      </c>
      <c r="F374" s="403" t="s">
        <v>2066</v>
      </c>
      <c r="L374" s="396"/>
      <c r="M374" s="433"/>
      <c r="N374" s="432"/>
      <c r="O374" s="432"/>
      <c r="P374" s="432"/>
      <c r="Q374" s="432"/>
      <c r="R374" s="432"/>
      <c r="S374" s="432"/>
      <c r="T374" s="431"/>
      <c r="AT374" s="399" t="s">
        <v>1886</v>
      </c>
      <c r="AU374" s="399" t="s">
        <v>95</v>
      </c>
    </row>
    <row r="375" spans="2:65" s="458" customFormat="1" ht="22.5" customHeight="1">
      <c r="B375" s="463"/>
      <c r="D375" s="404" t="s">
        <v>162</v>
      </c>
      <c r="E375" s="459" t="s">
        <v>5</v>
      </c>
      <c r="F375" s="464" t="s">
        <v>2065</v>
      </c>
      <c r="H375" s="459" t="s">
        <v>5</v>
      </c>
      <c r="L375" s="463"/>
      <c r="M375" s="462"/>
      <c r="N375" s="461"/>
      <c r="O375" s="461"/>
      <c r="P375" s="461"/>
      <c r="Q375" s="461"/>
      <c r="R375" s="461"/>
      <c r="S375" s="461"/>
      <c r="T375" s="460"/>
      <c r="AT375" s="459" t="s">
        <v>162</v>
      </c>
      <c r="AU375" s="459" t="s">
        <v>95</v>
      </c>
      <c r="AV375" s="458" t="s">
        <v>84</v>
      </c>
      <c r="AW375" s="458" t="s">
        <v>7</v>
      </c>
      <c r="AX375" s="458" t="s">
        <v>79</v>
      </c>
      <c r="AY375" s="459" t="s">
        <v>153</v>
      </c>
    </row>
    <row r="376" spans="2:65" s="436" customFormat="1" ht="22.5" customHeight="1">
      <c r="B376" s="441"/>
      <c r="D376" s="445" t="s">
        <v>162</v>
      </c>
      <c r="E376" s="448" t="s">
        <v>5</v>
      </c>
      <c r="F376" s="447" t="s">
        <v>159</v>
      </c>
      <c r="H376" s="446">
        <v>4</v>
      </c>
      <c r="L376" s="441"/>
      <c r="M376" s="440"/>
      <c r="N376" s="439"/>
      <c r="O376" s="439"/>
      <c r="P376" s="439"/>
      <c r="Q376" s="439"/>
      <c r="R376" s="439"/>
      <c r="S376" s="439"/>
      <c r="T376" s="438"/>
      <c r="AT376" s="437" t="s">
        <v>162</v>
      </c>
      <c r="AU376" s="437" t="s">
        <v>95</v>
      </c>
      <c r="AV376" s="436" t="s">
        <v>95</v>
      </c>
      <c r="AW376" s="436" t="s">
        <v>7</v>
      </c>
      <c r="AX376" s="436" t="s">
        <v>84</v>
      </c>
      <c r="AY376" s="437" t="s">
        <v>153</v>
      </c>
    </row>
    <row r="377" spans="2:65" s="395" customFormat="1" ht="22.5" customHeight="1">
      <c r="B377" s="416"/>
      <c r="C377" s="415" t="s">
        <v>2064</v>
      </c>
      <c r="D377" s="415" t="s">
        <v>155</v>
      </c>
      <c r="E377" s="414" t="s">
        <v>2063</v>
      </c>
      <c r="F377" s="410" t="s">
        <v>2062</v>
      </c>
      <c r="G377" s="413" t="s">
        <v>486</v>
      </c>
      <c r="H377" s="412">
        <v>67</v>
      </c>
      <c r="I377" s="411"/>
      <c r="J377" s="411">
        <f>ROUND(I377*H377,2)</f>
        <v>0</v>
      </c>
      <c r="K377" s="410" t="s">
        <v>1889</v>
      </c>
      <c r="L377" s="396"/>
      <c r="M377" s="409" t="s">
        <v>5</v>
      </c>
      <c r="N377" s="408" t="s">
        <v>42</v>
      </c>
      <c r="O377" s="407">
        <v>0.42499999999999999</v>
      </c>
      <c r="P377" s="407">
        <f>O377*H377</f>
        <v>28.474999999999998</v>
      </c>
      <c r="Q377" s="407">
        <v>0</v>
      </c>
      <c r="R377" s="407">
        <f>Q377*H377</f>
        <v>0</v>
      </c>
      <c r="S377" s="407">
        <v>0</v>
      </c>
      <c r="T377" s="406">
        <f>S377*H377</f>
        <v>0</v>
      </c>
      <c r="AR377" s="399" t="s">
        <v>370</v>
      </c>
      <c r="AT377" s="399" t="s">
        <v>155</v>
      </c>
      <c r="AU377" s="399" t="s">
        <v>95</v>
      </c>
      <c r="AY377" s="399" t="s">
        <v>153</v>
      </c>
      <c r="BE377" s="405">
        <f>IF(N377="základní",J377,0)</f>
        <v>0</v>
      </c>
      <c r="BF377" s="405">
        <f>IF(N377="snížená",J377,0)</f>
        <v>0</v>
      </c>
      <c r="BG377" s="405">
        <f>IF(N377="zákl. přenesená",J377,0)</f>
        <v>0</v>
      </c>
      <c r="BH377" s="405">
        <f>IF(N377="sníž. přenesená",J377,0)</f>
        <v>0</v>
      </c>
      <c r="BI377" s="405">
        <f>IF(N377="nulová",J377,0)</f>
        <v>0</v>
      </c>
      <c r="BJ377" s="399" t="s">
        <v>84</v>
      </c>
      <c r="BK377" s="405">
        <f>ROUND(I377*H377,2)</f>
        <v>0</v>
      </c>
      <c r="BL377" s="399" t="s">
        <v>370</v>
      </c>
      <c r="BM377" s="399" t="s">
        <v>2061</v>
      </c>
    </row>
    <row r="378" spans="2:65" s="395" customFormat="1" ht="22.5" customHeight="1">
      <c r="B378" s="396"/>
      <c r="D378" s="404" t="s">
        <v>1886</v>
      </c>
      <c r="F378" s="403" t="s">
        <v>2060</v>
      </c>
      <c r="L378" s="396"/>
      <c r="M378" s="433"/>
      <c r="N378" s="432"/>
      <c r="O378" s="432"/>
      <c r="P378" s="432"/>
      <c r="Q378" s="432"/>
      <c r="R378" s="432"/>
      <c r="S378" s="432"/>
      <c r="T378" s="431"/>
      <c r="AT378" s="399" t="s">
        <v>1886</v>
      </c>
      <c r="AU378" s="399" t="s">
        <v>95</v>
      </c>
    </row>
    <row r="379" spans="2:65" s="436" customFormat="1" ht="22.5" customHeight="1">
      <c r="B379" s="441"/>
      <c r="D379" s="445" t="s">
        <v>162</v>
      </c>
      <c r="E379" s="448" t="s">
        <v>5</v>
      </c>
      <c r="F379" s="447" t="s">
        <v>2059</v>
      </c>
      <c r="H379" s="446">
        <v>67</v>
      </c>
      <c r="L379" s="441"/>
      <c r="M379" s="440"/>
      <c r="N379" s="439"/>
      <c r="O379" s="439"/>
      <c r="P379" s="439"/>
      <c r="Q379" s="439"/>
      <c r="R379" s="439"/>
      <c r="S379" s="439"/>
      <c r="T379" s="438"/>
      <c r="AT379" s="437" t="s">
        <v>162</v>
      </c>
      <c r="AU379" s="437" t="s">
        <v>95</v>
      </c>
      <c r="AV379" s="436" t="s">
        <v>95</v>
      </c>
      <c r="AW379" s="436" t="s">
        <v>7</v>
      </c>
      <c r="AX379" s="436" t="s">
        <v>84</v>
      </c>
      <c r="AY379" s="437" t="s">
        <v>153</v>
      </c>
    </row>
    <row r="380" spans="2:65" s="395" customFormat="1" ht="22.5" customHeight="1">
      <c r="B380" s="416"/>
      <c r="C380" s="415" t="s">
        <v>730</v>
      </c>
      <c r="D380" s="415" t="s">
        <v>155</v>
      </c>
      <c r="E380" s="414" t="s">
        <v>2058</v>
      </c>
      <c r="F380" s="410" t="s">
        <v>2057</v>
      </c>
      <c r="G380" s="413" t="s">
        <v>486</v>
      </c>
      <c r="H380" s="412">
        <v>1</v>
      </c>
      <c r="I380" s="411"/>
      <c r="J380" s="411">
        <f>ROUND(I380*H380,2)</f>
        <v>0</v>
      </c>
      <c r="K380" s="410" t="s">
        <v>1889</v>
      </c>
      <c r="L380" s="396"/>
      <c r="M380" s="409" t="s">
        <v>5</v>
      </c>
      <c r="N380" s="408" t="s">
        <v>42</v>
      </c>
      <c r="O380" s="407">
        <v>0.16500000000000001</v>
      </c>
      <c r="P380" s="407">
        <f>O380*H380</f>
        <v>0.16500000000000001</v>
      </c>
      <c r="Q380" s="407">
        <v>1.2E-4</v>
      </c>
      <c r="R380" s="407">
        <f>Q380*H380</f>
        <v>1.2E-4</v>
      </c>
      <c r="S380" s="407">
        <v>0</v>
      </c>
      <c r="T380" s="406">
        <f>S380*H380</f>
        <v>0</v>
      </c>
      <c r="AR380" s="399" t="s">
        <v>370</v>
      </c>
      <c r="AT380" s="399" t="s">
        <v>155</v>
      </c>
      <c r="AU380" s="399" t="s">
        <v>95</v>
      </c>
      <c r="AY380" s="399" t="s">
        <v>153</v>
      </c>
      <c r="BE380" s="405">
        <f>IF(N380="základní",J380,0)</f>
        <v>0</v>
      </c>
      <c r="BF380" s="405">
        <f>IF(N380="snížená",J380,0)</f>
        <v>0</v>
      </c>
      <c r="BG380" s="405">
        <f>IF(N380="zákl. přenesená",J380,0)</f>
        <v>0</v>
      </c>
      <c r="BH380" s="405">
        <f>IF(N380="sníž. přenesená",J380,0)</f>
        <v>0</v>
      </c>
      <c r="BI380" s="405">
        <f>IF(N380="nulová",J380,0)</f>
        <v>0</v>
      </c>
      <c r="BJ380" s="399" t="s">
        <v>84</v>
      </c>
      <c r="BK380" s="405">
        <f>ROUND(I380*H380,2)</f>
        <v>0</v>
      </c>
      <c r="BL380" s="399" t="s">
        <v>370</v>
      </c>
      <c r="BM380" s="399" t="s">
        <v>2056</v>
      </c>
    </row>
    <row r="381" spans="2:65" s="395" customFormat="1" ht="22.5" customHeight="1">
      <c r="B381" s="396"/>
      <c r="D381" s="404" t="s">
        <v>1886</v>
      </c>
      <c r="F381" s="403" t="s">
        <v>2055</v>
      </c>
      <c r="L381" s="396"/>
      <c r="M381" s="433"/>
      <c r="N381" s="432"/>
      <c r="O381" s="432"/>
      <c r="P381" s="432"/>
      <c r="Q381" s="432"/>
      <c r="R381" s="432"/>
      <c r="S381" s="432"/>
      <c r="T381" s="431"/>
      <c r="AT381" s="399" t="s">
        <v>1886</v>
      </c>
      <c r="AU381" s="399" t="s">
        <v>95</v>
      </c>
    </row>
    <row r="382" spans="2:65" s="436" customFormat="1" ht="22.5" customHeight="1">
      <c r="B382" s="441"/>
      <c r="D382" s="445" t="s">
        <v>162</v>
      </c>
      <c r="E382" s="448" t="s">
        <v>5</v>
      </c>
      <c r="F382" s="447" t="s">
        <v>84</v>
      </c>
      <c r="H382" s="446">
        <v>1</v>
      </c>
      <c r="L382" s="441"/>
      <c r="M382" s="440"/>
      <c r="N382" s="439"/>
      <c r="O382" s="439"/>
      <c r="P382" s="439"/>
      <c r="Q382" s="439"/>
      <c r="R382" s="439"/>
      <c r="S382" s="439"/>
      <c r="T382" s="438"/>
      <c r="AT382" s="437" t="s">
        <v>162</v>
      </c>
      <c r="AU382" s="437" t="s">
        <v>95</v>
      </c>
      <c r="AV382" s="436" t="s">
        <v>95</v>
      </c>
      <c r="AW382" s="436" t="s">
        <v>7</v>
      </c>
      <c r="AX382" s="436" t="s">
        <v>84</v>
      </c>
      <c r="AY382" s="437" t="s">
        <v>153</v>
      </c>
    </row>
    <row r="383" spans="2:65" s="395" customFormat="1" ht="22.5" customHeight="1">
      <c r="B383" s="416"/>
      <c r="C383" s="415" t="s">
        <v>723</v>
      </c>
      <c r="D383" s="415" t="s">
        <v>155</v>
      </c>
      <c r="E383" s="414" t="s">
        <v>2054</v>
      </c>
      <c r="F383" s="410" t="s">
        <v>2053</v>
      </c>
      <c r="G383" s="413" t="s">
        <v>486</v>
      </c>
      <c r="H383" s="412">
        <v>3</v>
      </c>
      <c r="I383" s="411"/>
      <c r="J383" s="411">
        <f>ROUND(I383*H383,2)</f>
        <v>0</v>
      </c>
      <c r="K383" s="410" t="s">
        <v>1889</v>
      </c>
      <c r="L383" s="396"/>
      <c r="M383" s="409" t="s">
        <v>5</v>
      </c>
      <c r="N383" s="408" t="s">
        <v>42</v>
      </c>
      <c r="O383" s="407">
        <v>0.16</v>
      </c>
      <c r="P383" s="407">
        <f>O383*H383</f>
        <v>0.48</v>
      </c>
      <c r="Q383" s="407">
        <v>2.1000000000000001E-4</v>
      </c>
      <c r="R383" s="407">
        <f>Q383*H383</f>
        <v>6.3000000000000003E-4</v>
      </c>
      <c r="S383" s="407">
        <v>0</v>
      </c>
      <c r="T383" s="406">
        <f>S383*H383</f>
        <v>0</v>
      </c>
      <c r="AR383" s="399" t="s">
        <v>370</v>
      </c>
      <c r="AT383" s="399" t="s">
        <v>155</v>
      </c>
      <c r="AU383" s="399" t="s">
        <v>95</v>
      </c>
      <c r="AY383" s="399" t="s">
        <v>153</v>
      </c>
      <c r="BE383" s="405">
        <f>IF(N383="základní",J383,0)</f>
        <v>0</v>
      </c>
      <c r="BF383" s="405">
        <f>IF(N383="snížená",J383,0)</f>
        <v>0</v>
      </c>
      <c r="BG383" s="405">
        <f>IF(N383="zákl. přenesená",J383,0)</f>
        <v>0</v>
      </c>
      <c r="BH383" s="405">
        <f>IF(N383="sníž. přenesená",J383,0)</f>
        <v>0</v>
      </c>
      <c r="BI383" s="405">
        <f>IF(N383="nulová",J383,0)</f>
        <v>0</v>
      </c>
      <c r="BJ383" s="399" t="s">
        <v>84</v>
      </c>
      <c r="BK383" s="405">
        <f>ROUND(I383*H383,2)</f>
        <v>0</v>
      </c>
      <c r="BL383" s="399" t="s">
        <v>370</v>
      </c>
      <c r="BM383" s="399" t="s">
        <v>2052</v>
      </c>
    </row>
    <row r="384" spans="2:65" s="395" customFormat="1" ht="30" customHeight="1">
      <c r="B384" s="396"/>
      <c r="D384" s="404" t="s">
        <v>1886</v>
      </c>
      <c r="F384" s="403" t="s">
        <v>2051</v>
      </c>
      <c r="L384" s="396"/>
      <c r="M384" s="433"/>
      <c r="N384" s="432"/>
      <c r="O384" s="432"/>
      <c r="P384" s="432"/>
      <c r="Q384" s="432"/>
      <c r="R384" s="432"/>
      <c r="S384" s="432"/>
      <c r="T384" s="431"/>
      <c r="AT384" s="399" t="s">
        <v>1886</v>
      </c>
      <c r="AU384" s="399" t="s">
        <v>95</v>
      </c>
    </row>
    <row r="385" spans="2:65" s="436" customFormat="1" ht="22.5" customHeight="1">
      <c r="B385" s="441"/>
      <c r="D385" s="445" t="s">
        <v>162</v>
      </c>
      <c r="E385" s="448" t="s">
        <v>5</v>
      </c>
      <c r="F385" s="447" t="s">
        <v>242</v>
      </c>
      <c r="H385" s="446">
        <v>3</v>
      </c>
      <c r="L385" s="441"/>
      <c r="M385" s="440"/>
      <c r="N385" s="439"/>
      <c r="O385" s="439"/>
      <c r="P385" s="439"/>
      <c r="Q385" s="439"/>
      <c r="R385" s="439"/>
      <c r="S385" s="439"/>
      <c r="T385" s="438"/>
      <c r="AT385" s="437" t="s">
        <v>162</v>
      </c>
      <c r="AU385" s="437" t="s">
        <v>95</v>
      </c>
      <c r="AV385" s="436" t="s">
        <v>95</v>
      </c>
      <c r="AW385" s="436" t="s">
        <v>7</v>
      </c>
      <c r="AX385" s="436" t="s">
        <v>84</v>
      </c>
      <c r="AY385" s="437" t="s">
        <v>153</v>
      </c>
    </row>
    <row r="386" spans="2:65" s="395" customFormat="1" ht="22.5" customHeight="1">
      <c r="B386" s="416"/>
      <c r="C386" s="415" t="s">
        <v>1216</v>
      </c>
      <c r="D386" s="415" t="s">
        <v>155</v>
      </c>
      <c r="E386" s="414" t="s">
        <v>2050</v>
      </c>
      <c r="F386" s="410" t="s">
        <v>2049</v>
      </c>
      <c r="G386" s="413" t="s">
        <v>486</v>
      </c>
      <c r="H386" s="412">
        <v>5</v>
      </c>
      <c r="I386" s="411"/>
      <c r="J386" s="411">
        <f>ROUND(I386*H386,2)</f>
        <v>0</v>
      </c>
      <c r="K386" s="410" t="s">
        <v>1889</v>
      </c>
      <c r="L386" s="396"/>
      <c r="M386" s="409" t="s">
        <v>5</v>
      </c>
      <c r="N386" s="408" t="s">
        <v>42</v>
      </c>
      <c r="O386" s="407">
        <v>0.26</v>
      </c>
      <c r="P386" s="407">
        <f>O386*H386</f>
        <v>1.3</v>
      </c>
      <c r="Q386" s="407">
        <v>6.9999999999999999E-4</v>
      </c>
      <c r="R386" s="407">
        <f>Q386*H386</f>
        <v>3.5000000000000001E-3</v>
      </c>
      <c r="S386" s="407">
        <v>0</v>
      </c>
      <c r="T386" s="406">
        <f>S386*H386</f>
        <v>0</v>
      </c>
      <c r="AR386" s="399" t="s">
        <v>370</v>
      </c>
      <c r="AT386" s="399" t="s">
        <v>155</v>
      </c>
      <c r="AU386" s="399" t="s">
        <v>95</v>
      </c>
      <c r="AY386" s="399" t="s">
        <v>153</v>
      </c>
      <c r="BE386" s="405">
        <f>IF(N386="základní",J386,0)</f>
        <v>0</v>
      </c>
      <c r="BF386" s="405">
        <f>IF(N386="snížená",J386,0)</f>
        <v>0</v>
      </c>
      <c r="BG386" s="405">
        <f>IF(N386="zákl. přenesená",J386,0)</f>
        <v>0</v>
      </c>
      <c r="BH386" s="405">
        <f>IF(N386="sníž. přenesená",J386,0)</f>
        <v>0</v>
      </c>
      <c r="BI386" s="405">
        <f>IF(N386="nulová",J386,0)</f>
        <v>0</v>
      </c>
      <c r="BJ386" s="399" t="s">
        <v>84</v>
      </c>
      <c r="BK386" s="405">
        <f>ROUND(I386*H386,2)</f>
        <v>0</v>
      </c>
      <c r="BL386" s="399" t="s">
        <v>370</v>
      </c>
      <c r="BM386" s="399" t="s">
        <v>2048</v>
      </c>
    </row>
    <row r="387" spans="2:65" s="395" customFormat="1" ht="30" customHeight="1">
      <c r="B387" s="396"/>
      <c r="D387" s="404" t="s">
        <v>1886</v>
      </c>
      <c r="F387" s="403" t="s">
        <v>2047</v>
      </c>
      <c r="L387" s="396"/>
      <c r="M387" s="433"/>
      <c r="N387" s="432"/>
      <c r="O387" s="432"/>
      <c r="P387" s="432"/>
      <c r="Q387" s="432"/>
      <c r="R387" s="432"/>
      <c r="S387" s="432"/>
      <c r="T387" s="431"/>
      <c r="AT387" s="399" t="s">
        <v>1886</v>
      </c>
      <c r="AU387" s="399" t="s">
        <v>95</v>
      </c>
    </row>
    <row r="388" spans="2:65" s="436" customFormat="1" ht="22.5" customHeight="1">
      <c r="B388" s="441"/>
      <c r="D388" s="445" t="s">
        <v>162</v>
      </c>
      <c r="E388" s="448" t="s">
        <v>5</v>
      </c>
      <c r="F388" s="447" t="s">
        <v>232</v>
      </c>
      <c r="H388" s="446">
        <v>5</v>
      </c>
      <c r="L388" s="441"/>
      <c r="M388" s="440"/>
      <c r="N388" s="439"/>
      <c r="O388" s="439"/>
      <c r="P388" s="439"/>
      <c r="Q388" s="439"/>
      <c r="R388" s="439"/>
      <c r="S388" s="439"/>
      <c r="T388" s="438"/>
      <c r="AT388" s="437" t="s">
        <v>162</v>
      </c>
      <c r="AU388" s="437" t="s">
        <v>95</v>
      </c>
      <c r="AV388" s="436" t="s">
        <v>95</v>
      </c>
      <c r="AW388" s="436" t="s">
        <v>7</v>
      </c>
      <c r="AX388" s="436" t="s">
        <v>84</v>
      </c>
      <c r="AY388" s="437" t="s">
        <v>153</v>
      </c>
    </row>
    <row r="389" spans="2:65" s="395" customFormat="1" ht="22.5" customHeight="1">
      <c r="B389" s="416"/>
      <c r="C389" s="415" t="s">
        <v>1228</v>
      </c>
      <c r="D389" s="415" t="s">
        <v>155</v>
      </c>
      <c r="E389" s="414" t="s">
        <v>2046</v>
      </c>
      <c r="F389" s="410" t="s">
        <v>2045</v>
      </c>
      <c r="G389" s="413" t="s">
        <v>486</v>
      </c>
      <c r="H389" s="412">
        <v>2</v>
      </c>
      <c r="I389" s="411"/>
      <c r="J389" s="411">
        <f>ROUND(I389*H389,2)</f>
        <v>0</v>
      </c>
      <c r="K389" s="410" t="s">
        <v>1889</v>
      </c>
      <c r="L389" s="396"/>
      <c r="M389" s="409" t="s">
        <v>5</v>
      </c>
      <c r="N389" s="408" t="s">
        <v>42</v>
      </c>
      <c r="O389" s="407">
        <v>0.34</v>
      </c>
      <c r="P389" s="407">
        <f>O389*H389</f>
        <v>0.68</v>
      </c>
      <c r="Q389" s="407">
        <v>1.07E-3</v>
      </c>
      <c r="R389" s="407">
        <f>Q389*H389</f>
        <v>2.14E-3</v>
      </c>
      <c r="S389" s="407">
        <v>0</v>
      </c>
      <c r="T389" s="406">
        <f>S389*H389</f>
        <v>0</v>
      </c>
      <c r="AR389" s="399" t="s">
        <v>370</v>
      </c>
      <c r="AT389" s="399" t="s">
        <v>155</v>
      </c>
      <c r="AU389" s="399" t="s">
        <v>95</v>
      </c>
      <c r="AY389" s="399" t="s">
        <v>153</v>
      </c>
      <c r="BE389" s="405">
        <f>IF(N389="základní",J389,0)</f>
        <v>0</v>
      </c>
      <c r="BF389" s="405">
        <f>IF(N389="snížená",J389,0)</f>
        <v>0</v>
      </c>
      <c r="BG389" s="405">
        <f>IF(N389="zákl. přenesená",J389,0)</f>
        <v>0</v>
      </c>
      <c r="BH389" s="405">
        <f>IF(N389="sníž. přenesená",J389,0)</f>
        <v>0</v>
      </c>
      <c r="BI389" s="405">
        <f>IF(N389="nulová",J389,0)</f>
        <v>0</v>
      </c>
      <c r="BJ389" s="399" t="s">
        <v>84</v>
      </c>
      <c r="BK389" s="405">
        <f>ROUND(I389*H389,2)</f>
        <v>0</v>
      </c>
      <c r="BL389" s="399" t="s">
        <v>370</v>
      </c>
      <c r="BM389" s="399" t="s">
        <v>2044</v>
      </c>
    </row>
    <row r="390" spans="2:65" s="395" customFormat="1" ht="30" customHeight="1">
      <c r="B390" s="396"/>
      <c r="D390" s="404" t="s">
        <v>1886</v>
      </c>
      <c r="F390" s="403" t="s">
        <v>2043</v>
      </c>
      <c r="L390" s="396"/>
      <c r="M390" s="433"/>
      <c r="N390" s="432"/>
      <c r="O390" s="432"/>
      <c r="P390" s="432"/>
      <c r="Q390" s="432"/>
      <c r="R390" s="432"/>
      <c r="S390" s="432"/>
      <c r="T390" s="431"/>
      <c r="AT390" s="399" t="s">
        <v>1886</v>
      </c>
      <c r="AU390" s="399" t="s">
        <v>95</v>
      </c>
    </row>
    <row r="391" spans="2:65" s="436" customFormat="1" ht="22.5" customHeight="1">
      <c r="B391" s="441"/>
      <c r="D391" s="445" t="s">
        <v>162</v>
      </c>
      <c r="E391" s="448" t="s">
        <v>5</v>
      </c>
      <c r="F391" s="447" t="s">
        <v>95</v>
      </c>
      <c r="H391" s="446">
        <v>2</v>
      </c>
      <c r="L391" s="441"/>
      <c r="M391" s="440"/>
      <c r="N391" s="439"/>
      <c r="O391" s="439"/>
      <c r="P391" s="439"/>
      <c r="Q391" s="439"/>
      <c r="R391" s="439"/>
      <c r="S391" s="439"/>
      <c r="T391" s="438"/>
      <c r="AT391" s="437" t="s">
        <v>162</v>
      </c>
      <c r="AU391" s="437" t="s">
        <v>95</v>
      </c>
      <c r="AV391" s="436" t="s">
        <v>95</v>
      </c>
      <c r="AW391" s="436" t="s">
        <v>7</v>
      </c>
      <c r="AX391" s="436" t="s">
        <v>84</v>
      </c>
      <c r="AY391" s="437" t="s">
        <v>153</v>
      </c>
    </row>
    <row r="392" spans="2:65" s="395" customFormat="1" ht="22.5" customHeight="1">
      <c r="B392" s="416"/>
      <c r="C392" s="415" t="s">
        <v>998</v>
      </c>
      <c r="D392" s="415" t="s">
        <v>155</v>
      </c>
      <c r="E392" s="414" t="s">
        <v>2042</v>
      </c>
      <c r="F392" s="410" t="s">
        <v>2041</v>
      </c>
      <c r="G392" s="413" t="s">
        <v>486</v>
      </c>
      <c r="H392" s="412">
        <v>6</v>
      </c>
      <c r="I392" s="411"/>
      <c r="J392" s="411">
        <f>ROUND(I392*H392,2)</f>
        <v>0</v>
      </c>
      <c r="K392" s="410" t="s">
        <v>1889</v>
      </c>
      <c r="L392" s="396"/>
      <c r="M392" s="409" t="s">
        <v>5</v>
      </c>
      <c r="N392" s="408" t="s">
        <v>42</v>
      </c>
      <c r="O392" s="407">
        <v>0.16</v>
      </c>
      <c r="P392" s="407">
        <f>O392*H392</f>
        <v>0.96</v>
      </c>
      <c r="Q392" s="407">
        <v>2.7E-4</v>
      </c>
      <c r="R392" s="407">
        <f>Q392*H392</f>
        <v>1.6199999999999999E-3</v>
      </c>
      <c r="S392" s="407">
        <v>0</v>
      </c>
      <c r="T392" s="406">
        <f>S392*H392</f>
        <v>0</v>
      </c>
      <c r="AR392" s="399" t="s">
        <v>370</v>
      </c>
      <c r="AT392" s="399" t="s">
        <v>155</v>
      </c>
      <c r="AU392" s="399" t="s">
        <v>95</v>
      </c>
      <c r="AY392" s="399" t="s">
        <v>153</v>
      </c>
      <c r="BE392" s="405">
        <f>IF(N392="základní",J392,0)</f>
        <v>0</v>
      </c>
      <c r="BF392" s="405">
        <f>IF(N392="snížená",J392,0)</f>
        <v>0</v>
      </c>
      <c r="BG392" s="405">
        <f>IF(N392="zákl. přenesená",J392,0)</f>
        <v>0</v>
      </c>
      <c r="BH392" s="405">
        <f>IF(N392="sníž. přenesená",J392,0)</f>
        <v>0</v>
      </c>
      <c r="BI392" s="405">
        <f>IF(N392="nulová",J392,0)</f>
        <v>0</v>
      </c>
      <c r="BJ392" s="399" t="s">
        <v>84</v>
      </c>
      <c r="BK392" s="405">
        <f>ROUND(I392*H392,2)</f>
        <v>0</v>
      </c>
      <c r="BL392" s="399" t="s">
        <v>370</v>
      </c>
      <c r="BM392" s="399" t="s">
        <v>2040</v>
      </c>
    </row>
    <row r="393" spans="2:65" s="395" customFormat="1" ht="30" customHeight="1">
      <c r="B393" s="396"/>
      <c r="D393" s="404" t="s">
        <v>1886</v>
      </c>
      <c r="F393" s="403" t="s">
        <v>2039</v>
      </c>
      <c r="L393" s="396"/>
      <c r="M393" s="433"/>
      <c r="N393" s="432"/>
      <c r="O393" s="432"/>
      <c r="P393" s="432"/>
      <c r="Q393" s="432"/>
      <c r="R393" s="432"/>
      <c r="S393" s="432"/>
      <c r="T393" s="431"/>
      <c r="AT393" s="399" t="s">
        <v>1886</v>
      </c>
      <c r="AU393" s="399" t="s">
        <v>95</v>
      </c>
    </row>
    <row r="394" spans="2:65" s="436" customFormat="1" ht="22.5" customHeight="1">
      <c r="B394" s="441"/>
      <c r="D394" s="445" t="s">
        <v>162</v>
      </c>
      <c r="E394" s="448" t="s">
        <v>5</v>
      </c>
      <c r="F394" s="447" t="s">
        <v>238</v>
      </c>
      <c r="H394" s="446">
        <v>6</v>
      </c>
      <c r="L394" s="441"/>
      <c r="M394" s="440"/>
      <c r="N394" s="439"/>
      <c r="O394" s="439"/>
      <c r="P394" s="439"/>
      <c r="Q394" s="439"/>
      <c r="R394" s="439"/>
      <c r="S394" s="439"/>
      <c r="T394" s="438"/>
      <c r="AT394" s="437" t="s">
        <v>162</v>
      </c>
      <c r="AU394" s="437" t="s">
        <v>95</v>
      </c>
      <c r="AV394" s="436" t="s">
        <v>95</v>
      </c>
      <c r="AW394" s="436" t="s">
        <v>7</v>
      </c>
      <c r="AX394" s="436" t="s">
        <v>84</v>
      </c>
      <c r="AY394" s="437" t="s">
        <v>153</v>
      </c>
    </row>
    <row r="395" spans="2:65" s="395" customFormat="1" ht="22.5" customHeight="1">
      <c r="B395" s="416"/>
      <c r="C395" s="415" t="s">
        <v>1003</v>
      </c>
      <c r="D395" s="415" t="s">
        <v>155</v>
      </c>
      <c r="E395" s="414" t="s">
        <v>2038</v>
      </c>
      <c r="F395" s="410" t="s">
        <v>2037</v>
      </c>
      <c r="G395" s="413" t="s">
        <v>486</v>
      </c>
      <c r="H395" s="412">
        <v>4</v>
      </c>
      <c r="I395" s="411"/>
      <c r="J395" s="411">
        <f>ROUND(I395*H395,2)</f>
        <v>0</v>
      </c>
      <c r="K395" s="410" t="s">
        <v>1889</v>
      </c>
      <c r="L395" s="396"/>
      <c r="M395" s="409" t="s">
        <v>5</v>
      </c>
      <c r="N395" s="408" t="s">
        <v>42</v>
      </c>
      <c r="O395" s="407">
        <v>0.2</v>
      </c>
      <c r="P395" s="407">
        <f>O395*H395</f>
        <v>0.8</v>
      </c>
      <c r="Q395" s="407">
        <v>4.0000000000000002E-4</v>
      </c>
      <c r="R395" s="407">
        <f>Q395*H395</f>
        <v>1.6000000000000001E-3</v>
      </c>
      <c r="S395" s="407">
        <v>0</v>
      </c>
      <c r="T395" s="406">
        <f>S395*H395</f>
        <v>0</v>
      </c>
      <c r="AR395" s="399" t="s">
        <v>370</v>
      </c>
      <c r="AT395" s="399" t="s">
        <v>155</v>
      </c>
      <c r="AU395" s="399" t="s">
        <v>95</v>
      </c>
      <c r="AY395" s="399" t="s">
        <v>153</v>
      </c>
      <c r="BE395" s="405">
        <f>IF(N395="základní",J395,0)</f>
        <v>0</v>
      </c>
      <c r="BF395" s="405">
        <f>IF(N395="snížená",J395,0)</f>
        <v>0</v>
      </c>
      <c r="BG395" s="405">
        <f>IF(N395="zákl. přenesená",J395,0)</f>
        <v>0</v>
      </c>
      <c r="BH395" s="405">
        <f>IF(N395="sníž. přenesená",J395,0)</f>
        <v>0</v>
      </c>
      <c r="BI395" s="405">
        <f>IF(N395="nulová",J395,0)</f>
        <v>0</v>
      </c>
      <c r="BJ395" s="399" t="s">
        <v>84</v>
      </c>
      <c r="BK395" s="405">
        <f>ROUND(I395*H395,2)</f>
        <v>0</v>
      </c>
      <c r="BL395" s="399" t="s">
        <v>370</v>
      </c>
      <c r="BM395" s="399" t="s">
        <v>2036</v>
      </c>
    </row>
    <row r="396" spans="2:65" s="395" customFormat="1" ht="30" customHeight="1">
      <c r="B396" s="396"/>
      <c r="D396" s="404" t="s">
        <v>1886</v>
      </c>
      <c r="F396" s="403" t="s">
        <v>2035</v>
      </c>
      <c r="L396" s="396"/>
      <c r="M396" s="433"/>
      <c r="N396" s="432"/>
      <c r="O396" s="432"/>
      <c r="P396" s="432"/>
      <c r="Q396" s="432"/>
      <c r="R396" s="432"/>
      <c r="S396" s="432"/>
      <c r="T396" s="431"/>
      <c r="AT396" s="399" t="s">
        <v>1886</v>
      </c>
      <c r="AU396" s="399" t="s">
        <v>95</v>
      </c>
    </row>
    <row r="397" spans="2:65" s="436" customFormat="1" ht="22.5" customHeight="1">
      <c r="B397" s="441"/>
      <c r="D397" s="445" t="s">
        <v>162</v>
      </c>
      <c r="E397" s="448" t="s">
        <v>5</v>
      </c>
      <c r="F397" s="447" t="s">
        <v>159</v>
      </c>
      <c r="H397" s="446">
        <v>4</v>
      </c>
      <c r="L397" s="441"/>
      <c r="M397" s="440"/>
      <c r="N397" s="439"/>
      <c r="O397" s="439"/>
      <c r="P397" s="439"/>
      <c r="Q397" s="439"/>
      <c r="R397" s="439"/>
      <c r="S397" s="439"/>
      <c r="T397" s="438"/>
      <c r="AT397" s="437" t="s">
        <v>162</v>
      </c>
      <c r="AU397" s="437" t="s">
        <v>95</v>
      </c>
      <c r="AV397" s="436" t="s">
        <v>95</v>
      </c>
      <c r="AW397" s="436" t="s">
        <v>7</v>
      </c>
      <c r="AX397" s="436" t="s">
        <v>84</v>
      </c>
      <c r="AY397" s="437" t="s">
        <v>153</v>
      </c>
    </row>
    <row r="398" spans="2:65" s="395" customFormat="1" ht="22.5" customHeight="1">
      <c r="B398" s="416"/>
      <c r="C398" s="415" t="s">
        <v>1007</v>
      </c>
      <c r="D398" s="415" t="s">
        <v>155</v>
      </c>
      <c r="E398" s="414" t="s">
        <v>2034</v>
      </c>
      <c r="F398" s="410" t="s">
        <v>2033</v>
      </c>
      <c r="G398" s="413" t="s">
        <v>486</v>
      </c>
      <c r="H398" s="412">
        <v>1</v>
      </c>
      <c r="I398" s="411"/>
      <c r="J398" s="411">
        <f>ROUND(I398*H398,2)</f>
        <v>0</v>
      </c>
      <c r="K398" s="410" t="s">
        <v>1889</v>
      </c>
      <c r="L398" s="396"/>
      <c r="M398" s="409" t="s">
        <v>5</v>
      </c>
      <c r="N398" s="408" t="s">
        <v>42</v>
      </c>
      <c r="O398" s="407">
        <v>0.16</v>
      </c>
      <c r="P398" s="407">
        <f>O398*H398</f>
        <v>0.16</v>
      </c>
      <c r="Q398" s="407">
        <v>1.4999999999999999E-4</v>
      </c>
      <c r="R398" s="407">
        <f>Q398*H398</f>
        <v>1.4999999999999999E-4</v>
      </c>
      <c r="S398" s="407">
        <v>0</v>
      </c>
      <c r="T398" s="406">
        <f>S398*H398</f>
        <v>0</v>
      </c>
      <c r="AR398" s="399" t="s">
        <v>370</v>
      </c>
      <c r="AT398" s="399" t="s">
        <v>155</v>
      </c>
      <c r="AU398" s="399" t="s">
        <v>95</v>
      </c>
      <c r="AY398" s="399" t="s">
        <v>153</v>
      </c>
      <c r="BE398" s="405">
        <f>IF(N398="základní",J398,0)</f>
        <v>0</v>
      </c>
      <c r="BF398" s="405">
        <f>IF(N398="snížená",J398,0)</f>
        <v>0</v>
      </c>
      <c r="BG398" s="405">
        <f>IF(N398="zákl. přenesená",J398,0)</f>
        <v>0</v>
      </c>
      <c r="BH398" s="405">
        <f>IF(N398="sníž. přenesená",J398,0)</f>
        <v>0</v>
      </c>
      <c r="BI398" s="405">
        <f>IF(N398="nulová",J398,0)</f>
        <v>0</v>
      </c>
      <c r="BJ398" s="399" t="s">
        <v>84</v>
      </c>
      <c r="BK398" s="405">
        <f>ROUND(I398*H398,2)</f>
        <v>0</v>
      </c>
      <c r="BL398" s="399" t="s">
        <v>370</v>
      </c>
      <c r="BM398" s="399" t="s">
        <v>2032</v>
      </c>
    </row>
    <row r="399" spans="2:65" s="395" customFormat="1" ht="22.5" customHeight="1">
      <c r="B399" s="396"/>
      <c r="D399" s="404" t="s">
        <v>1886</v>
      </c>
      <c r="F399" s="403" t="s">
        <v>2031</v>
      </c>
      <c r="L399" s="396"/>
      <c r="M399" s="433"/>
      <c r="N399" s="432"/>
      <c r="O399" s="432"/>
      <c r="P399" s="432"/>
      <c r="Q399" s="432"/>
      <c r="R399" s="432"/>
      <c r="S399" s="432"/>
      <c r="T399" s="431"/>
      <c r="AT399" s="399" t="s">
        <v>1886</v>
      </c>
      <c r="AU399" s="399" t="s">
        <v>95</v>
      </c>
    </row>
    <row r="400" spans="2:65" s="436" customFormat="1" ht="22.5" customHeight="1">
      <c r="B400" s="441"/>
      <c r="D400" s="445" t="s">
        <v>162</v>
      </c>
      <c r="E400" s="448" t="s">
        <v>5</v>
      </c>
      <c r="F400" s="447" t="s">
        <v>84</v>
      </c>
      <c r="H400" s="446">
        <v>1</v>
      </c>
      <c r="L400" s="441"/>
      <c r="M400" s="440"/>
      <c r="N400" s="439"/>
      <c r="O400" s="439"/>
      <c r="P400" s="439"/>
      <c r="Q400" s="439"/>
      <c r="R400" s="439"/>
      <c r="S400" s="439"/>
      <c r="T400" s="438"/>
      <c r="AT400" s="437" t="s">
        <v>162</v>
      </c>
      <c r="AU400" s="437" t="s">
        <v>95</v>
      </c>
      <c r="AV400" s="436" t="s">
        <v>95</v>
      </c>
      <c r="AW400" s="436" t="s">
        <v>7</v>
      </c>
      <c r="AX400" s="436" t="s">
        <v>84</v>
      </c>
      <c r="AY400" s="437" t="s">
        <v>153</v>
      </c>
    </row>
    <row r="401" spans="2:65" s="395" customFormat="1" ht="22.5" customHeight="1">
      <c r="B401" s="416"/>
      <c r="C401" s="415" t="s">
        <v>1011</v>
      </c>
      <c r="D401" s="415" t="s">
        <v>155</v>
      </c>
      <c r="E401" s="414" t="s">
        <v>2030</v>
      </c>
      <c r="F401" s="410" t="s">
        <v>2029</v>
      </c>
      <c r="G401" s="413" t="s">
        <v>379</v>
      </c>
      <c r="H401" s="412">
        <v>143</v>
      </c>
      <c r="I401" s="411"/>
      <c r="J401" s="411">
        <f>ROUND(I401*H401,2)</f>
        <v>0</v>
      </c>
      <c r="K401" s="410" t="s">
        <v>1889</v>
      </c>
      <c r="L401" s="396"/>
      <c r="M401" s="409" t="s">
        <v>5</v>
      </c>
      <c r="N401" s="408" t="s">
        <v>42</v>
      </c>
      <c r="O401" s="407">
        <v>6.7000000000000004E-2</v>
      </c>
      <c r="P401" s="407">
        <f>O401*H401</f>
        <v>9.5810000000000013</v>
      </c>
      <c r="Q401" s="407">
        <v>1.9000000000000001E-4</v>
      </c>
      <c r="R401" s="407">
        <f>Q401*H401</f>
        <v>2.7170000000000003E-2</v>
      </c>
      <c r="S401" s="407">
        <v>0</v>
      </c>
      <c r="T401" s="406">
        <f>S401*H401</f>
        <v>0</v>
      </c>
      <c r="AR401" s="399" t="s">
        <v>370</v>
      </c>
      <c r="AT401" s="399" t="s">
        <v>155</v>
      </c>
      <c r="AU401" s="399" t="s">
        <v>95</v>
      </c>
      <c r="AY401" s="399" t="s">
        <v>153</v>
      </c>
      <c r="BE401" s="405">
        <f>IF(N401="základní",J401,0)</f>
        <v>0</v>
      </c>
      <c r="BF401" s="405">
        <f>IF(N401="snížená",J401,0)</f>
        <v>0</v>
      </c>
      <c r="BG401" s="405">
        <f>IF(N401="zákl. přenesená",J401,0)</f>
        <v>0</v>
      </c>
      <c r="BH401" s="405">
        <f>IF(N401="sníž. přenesená",J401,0)</f>
        <v>0</v>
      </c>
      <c r="BI401" s="405">
        <f>IF(N401="nulová",J401,0)</f>
        <v>0</v>
      </c>
      <c r="BJ401" s="399" t="s">
        <v>84</v>
      </c>
      <c r="BK401" s="405">
        <f>ROUND(I401*H401,2)</f>
        <v>0</v>
      </c>
      <c r="BL401" s="399" t="s">
        <v>370</v>
      </c>
      <c r="BM401" s="399" t="s">
        <v>2028</v>
      </c>
    </row>
    <row r="402" spans="2:65" s="395" customFormat="1" ht="30" customHeight="1">
      <c r="B402" s="396"/>
      <c r="D402" s="404" t="s">
        <v>1886</v>
      </c>
      <c r="F402" s="403" t="s">
        <v>2027</v>
      </c>
      <c r="L402" s="396"/>
      <c r="M402" s="433"/>
      <c r="N402" s="432"/>
      <c r="O402" s="432"/>
      <c r="P402" s="432"/>
      <c r="Q402" s="432"/>
      <c r="R402" s="432"/>
      <c r="S402" s="432"/>
      <c r="T402" s="431"/>
      <c r="AT402" s="399" t="s">
        <v>1886</v>
      </c>
      <c r="AU402" s="399" t="s">
        <v>95</v>
      </c>
    </row>
    <row r="403" spans="2:65" s="458" customFormat="1" ht="22.5" customHeight="1">
      <c r="B403" s="463"/>
      <c r="D403" s="404" t="s">
        <v>162</v>
      </c>
      <c r="E403" s="459" t="s">
        <v>5</v>
      </c>
      <c r="F403" s="464" t="s">
        <v>2022</v>
      </c>
      <c r="H403" s="459" t="s">
        <v>5</v>
      </c>
      <c r="L403" s="463"/>
      <c r="M403" s="462"/>
      <c r="N403" s="461"/>
      <c r="O403" s="461"/>
      <c r="P403" s="461"/>
      <c r="Q403" s="461"/>
      <c r="R403" s="461"/>
      <c r="S403" s="461"/>
      <c r="T403" s="460"/>
      <c r="AT403" s="459" t="s">
        <v>162</v>
      </c>
      <c r="AU403" s="459" t="s">
        <v>95</v>
      </c>
      <c r="AV403" s="458" t="s">
        <v>84</v>
      </c>
      <c r="AW403" s="458" t="s">
        <v>7</v>
      </c>
      <c r="AX403" s="458" t="s">
        <v>79</v>
      </c>
      <c r="AY403" s="459" t="s">
        <v>153</v>
      </c>
    </row>
    <row r="404" spans="2:65" s="436" customFormat="1" ht="22.5" customHeight="1">
      <c r="B404" s="441"/>
      <c r="D404" s="445" t="s">
        <v>162</v>
      </c>
      <c r="E404" s="448" t="s">
        <v>5</v>
      </c>
      <c r="F404" s="447" t="s">
        <v>2021</v>
      </c>
      <c r="H404" s="446">
        <v>143</v>
      </c>
      <c r="L404" s="441"/>
      <c r="M404" s="440"/>
      <c r="N404" s="439"/>
      <c r="O404" s="439"/>
      <c r="P404" s="439"/>
      <c r="Q404" s="439"/>
      <c r="R404" s="439"/>
      <c r="S404" s="439"/>
      <c r="T404" s="438"/>
      <c r="AT404" s="437" t="s">
        <v>162</v>
      </c>
      <c r="AU404" s="437" t="s">
        <v>95</v>
      </c>
      <c r="AV404" s="436" t="s">
        <v>95</v>
      </c>
      <c r="AW404" s="436" t="s">
        <v>7</v>
      </c>
      <c r="AX404" s="436" t="s">
        <v>84</v>
      </c>
      <c r="AY404" s="437" t="s">
        <v>153</v>
      </c>
    </row>
    <row r="405" spans="2:65" s="395" customFormat="1" ht="22.5" customHeight="1">
      <c r="B405" s="416"/>
      <c r="C405" s="415" t="s">
        <v>483</v>
      </c>
      <c r="D405" s="415" t="s">
        <v>155</v>
      </c>
      <c r="E405" s="414" t="s">
        <v>2026</v>
      </c>
      <c r="F405" s="410" t="s">
        <v>2025</v>
      </c>
      <c r="G405" s="413" t="s">
        <v>379</v>
      </c>
      <c r="H405" s="412">
        <v>143</v>
      </c>
      <c r="I405" s="411"/>
      <c r="J405" s="411">
        <f>ROUND(I405*H405,2)</f>
        <v>0</v>
      </c>
      <c r="K405" s="410" t="s">
        <v>1889</v>
      </c>
      <c r="L405" s="396"/>
      <c r="M405" s="409" t="s">
        <v>5</v>
      </c>
      <c r="N405" s="408" t="s">
        <v>42</v>
      </c>
      <c r="O405" s="407">
        <v>8.2000000000000003E-2</v>
      </c>
      <c r="P405" s="407">
        <f>O405*H405</f>
        <v>11.726000000000001</v>
      </c>
      <c r="Q405" s="407">
        <v>1.0000000000000001E-5</v>
      </c>
      <c r="R405" s="407">
        <f>Q405*H405</f>
        <v>1.4300000000000001E-3</v>
      </c>
      <c r="S405" s="407">
        <v>0</v>
      </c>
      <c r="T405" s="406">
        <f>S405*H405</f>
        <v>0</v>
      </c>
      <c r="AR405" s="399" t="s">
        <v>370</v>
      </c>
      <c r="AT405" s="399" t="s">
        <v>155</v>
      </c>
      <c r="AU405" s="399" t="s">
        <v>95</v>
      </c>
      <c r="AY405" s="399" t="s">
        <v>153</v>
      </c>
      <c r="BE405" s="405">
        <f>IF(N405="základní",J405,0)</f>
        <v>0</v>
      </c>
      <c r="BF405" s="405">
        <f>IF(N405="snížená",J405,0)</f>
        <v>0</v>
      </c>
      <c r="BG405" s="405">
        <f>IF(N405="zákl. přenesená",J405,0)</f>
        <v>0</v>
      </c>
      <c r="BH405" s="405">
        <f>IF(N405="sníž. přenesená",J405,0)</f>
        <v>0</v>
      </c>
      <c r="BI405" s="405">
        <f>IF(N405="nulová",J405,0)</f>
        <v>0</v>
      </c>
      <c r="BJ405" s="399" t="s">
        <v>84</v>
      </c>
      <c r="BK405" s="405">
        <f>ROUND(I405*H405,2)</f>
        <v>0</v>
      </c>
      <c r="BL405" s="399" t="s">
        <v>370</v>
      </c>
      <c r="BM405" s="399" t="s">
        <v>2024</v>
      </c>
    </row>
    <row r="406" spans="2:65" s="395" customFormat="1" ht="30" customHeight="1">
      <c r="B406" s="396"/>
      <c r="D406" s="404" t="s">
        <v>1886</v>
      </c>
      <c r="F406" s="403" t="s">
        <v>2023</v>
      </c>
      <c r="L406" s="396"/>
      <c r="M406" s="433"/>
      <c r="N406" s="432"/>
      <c r="O406" s="432"/>
      <c r="P406" s="432"/>
      <c r="Q406" s="432"/>
      <c r="R406" s="432"/>
      <c r="S406" s="432"/>
      <c r="T406" s="431"/>
      <c r="AT406" s="399" t="s">
        <v>1886</v>
      </c>
      <c r="AU406" s="399" t="s">
        <v>95</v>
      </c>
    </row>
    <row r="407" spans="2:65" s="458" customFormat="1" ht="22.5" customHeight="1">
      <c r="B407" s="463"/>
      <c r="D407" s="404" t="s">
        <v>162</v>
      </c>
      <c r="E407" s="459" t="s">
        <v>5</v>
      </c>
      <c r="F407" s="464" t="s">
        <v>2022</v>
      </c>
      <c r="H407" s="459" t="s">
        <v>5</v>
      </c>
      <c r="L407" s="463"/>
      <c r="M407" s="462"/>
      <c r="N407" s="461"/>
      <c r="O407" s="461"/>
      <c r="P407" s="461"/>
      <c r="Q407" s="461"/>
      <c r="R407" s="461"/>
      <c r="S407" s="461"/>
      <c r="T407" s="460"/>
      <c r="AT407" s="459" t="s">
        <v>162</v>
      </c>
      <c r="AU407" s="459" t="s">
        <v>95</v>
      </c>
      <c r="AV407" s="458" t="s">
        <v>84</v>
      </c>
      <c r="AW407" s="458" t="s">
        <v>7</v>
      </c>
      <c r="AX407" s="458" t="s">
        <v>79</v>
      </c>
      <c r="AY407" s="459" t="s">
        <v>153</v>
      </c>
    </row>
    <row r="408" spans="2:65" s="436" customFormat="1" ht="22.5" customHeight="1">
      <c r="B408" s="441"/>
      <c r="D408" s="445" t="s">
        <v>162</v>
      </c>
      <c r="E408" s="448" t="s">
        <v>5</v>
      </c>
      <c r="F408" s="447" t="s">
        <v>2021</v>
      </c>
      <c r="H408" s="446">
        <v>143</v>
      </c>
      <c r="L408" s="441"/>
      <c r="M408" s="440"/>
      <c r="N408" s="439"/>
      <c r="O408" s="439"/>
      <c r="P408" s="439"/>
      <c r="Q408" s="439"/>
      <c r="R408" s="439"/>
      <c r="S408" s="439"/>
      <c r="T408" s="438"/>
      <c r="AT408" s="437" t="s">
        <v>162</v>
      </c>
      <c r="AU408" s="437" t="s">
        <v>95</v>
      </c>
      <c r="AV408" s="436" t="s">
        <v>95</v>
      </c>
      <c r="AW408" s="436" t="s">
        <v>7</v>
      </c>
      <c r="AX408" s="436" t="s">
        <v>84</v>
      </c>
      <c r="AY408" s="437" t="s">
        <v>153</v>
      </c>
    </row>
    <row r="409" spans="2:65" s="395" customFormat="1" ht="22.5" customHeight="1">
      <c r="B409" s="416"/>
      <c r="C409" s="415" t="s">
        <v>488</v>
      </c>
      <c r="D409" s="415" t="s">
        <v>155</v>
      </c>
      <c r="E409" s="414" t="s">
        <v>2020</v>
      </c>
      <c r="F409" s="410" t="s">
        <v>2019</v>
      </c>
      <c r="G409" s="413" t="s">
        <v>198</v>
      </c>
      <c r="H409" s="412">
        <v>0.19900000000000001</v>
      </c>
      <c r="I409" s="411"/>
      <c r="J409" s="411">
        <f>ROUND(I409*H409,2)</f>
        <v>0</v>
      </c>
      <c r="K409" s="410" t="s">
        <v>1889</v>
      </c>
      <c r="L409" s="396"/>
      <c r="M409" s="409" t="s">
        <v>5</v>
      </c>
      <c r="N409" s="408" t="s">
        <v>42</v>
      </c>
      <c r="O409" s="407">
        <v>1.327</v>
      </c>
      <c r="P409" s="407">
        <f>O409*H409</f>
        <v>0.264073</v>
      </c>
      <c r="Q409" s="407">
        <v>0</v>
      </c>
      <c r="R409" s="407">
        <f>Q409*H409</f>
        <v>0</v>
      </c>
      <c r="S409" s="407">
        <v>0</v>
      </c>
      <c r="T409" s="406">
        <f>S409*H409</f>
        <v>0</v>
      </c>
      <c r="AR409" s="399" t="s">
        <v>370</v>
      </c>
      <c r="AT409" s="399" t="s">
        <v>155</v>
      </c>
      <c r="AU409" s="399" t="s">
        <v>95</v>
      </c>
      <c r="AY409" s="399" t="s">
        <v>153</v>
      </c>
      <c r="BE409" s="405">
        <f>IF(N409="základní",J409,0)</f>
        <v>0</v>
      </c>
      <c r="BF409" s="405">
        <f>IF(N409="snížená",J409,0)</f>
        <v>0</v>
      </c>
      <c r="BG409" s="405">
        <f>IF(N409="zákl. přenesená",J409,0)</f>
        <v>0</v>
      </c>
      <c r="BH409" s="405">
        <f>IF(N409="sníž. přenesená",J409,0)</f>
        <v>0</v>
      </c>
      <c r="BI409" s="405">
        <f>IF(N409="nulová",J409,0)</f>
        <v>0</v>
      </c>
      <c r="BJ409" s="399" t="s">
        <v>84</v>
      </c>
      <c r="BK409" s="405">
        <f>ROUND(I409*H409,2)</f>
        <v>0</v>
      </c>
      <c r="BL409" s="399" t="s">
        <v>370</v>
      </c>
      <c r="BM409" s="399" t="s">
        <v>2018</v>
      </c>
    </row>
    <row r="410" spans="2:65" s="395" customFormat="1" ht="30" customHeight="1">
      <c r="B410" s="396"/>
      <c r="D410" s="445" t="s">
        <v>1886</v>
      </c>
      <c r="F410" s="444" t="s">
        <v>2017</v>
      </c>
      <c r="L410" s="396"/>
      <c r="M410" s="433"/>
      <c r="N410" s="432"/>
      <c r="O410" s="432"/>
      <c r="P410" s="432"/>
      <c r="Q410" s="432"/>
      <c r="R410" s="432"/>
      <c r="S410" s="432"/>
      <c r="T410" s="431"/>
      <c r="AT410" s="399" t="s">
        <v>1886</v>
      </c>
      <c r="AU410" s="399" t="s">
        <v>95</v>
      </c>
    </row>
    <row r="411" spans="2:65" s="395" customFormat="1" ht="22.5" customHeight="1">
      <c r="B411" s="416"/>
      <c r="C411" s="415" t="s">
        <v>492</v>
      </c>
      <c r="D411" s="415" t="s">
        <v>155</v>
      </c>
      <c r="E411" s="414" t="s">
        <v>2016</v>
      </c>
      <c r="F411" s="410" t="s">
        <v>2015</v>
      </c>
      <c r="G411" s="413" t="s">
        <v>198</v>
      </c>
      <c r="H411" s="412">
        <v>0.19900000000000001</v>
      </c>
      <c r="I411" s="411"/>
      <c r="J411" s="411">
        <f>ROUND(I411*H411,2)</f>
        <v>0</v>
      </c>
      <c r="K411" s="410" t="s">
        <v>1889</v>
      </c>
      <c r="L411" s="396"/>
      <c r="M411" s="409" t="s">
        <v>5</v>
      </c>
      <c r="N411" s="408" t="s">
        <v>42</v>
      </c>
      <c r="O411" s="407">
        <v>1.18</v>
      </c>
      <c r="P411" s="407">
        <f>O411*H411</f>
        <v>0.23482</v>
      </c>
      <c r="Q411" s="407">
        <v>0</v>
      </c>
      <c r="R411" s="407">
        <f>Q411*H411</f>
        <v>0</v>
      </c>
      <c r="S411" s="407">
        <v>0</v>
      </c>
      <c r="T411" s="406">
        <f>S411*H411</f>
        <v>0</v>
      </c>
      <c r="AR411" s="399" t="s">
        <v>370</v>
      </c>
      <c r="AT411" s="399" t="s">
        <v>155</v>
      </c>
      <c r="AU411" s="399" t="s">
        <v>95</v>
      </c>
      <c r="AY411" s="399" t="s">
        <v>153</v>
      </c>
      <c r="BE411" s="405">
        <f>IF(N411="základní",J411,0)</f>
        <v>0</v>
      </c>
      <c r="BF411" s="405">
        <f>IF(N411="snížená",J411,0)</f>
        <v>0</v>
      </c>
      <c r="BG411" s="405">
        <f>IF(N411="zákl. přenesená",J411,0)</f>
        <v>0</v>
      </c>
      <c r="BH411" s="405">
        <f>IF(N411="sníž. přenesená",J411,0)</f>
        <v>0</v>
      </c>
      <c r="BI411" s="405">
        <f>IF(N411="nulová",J411,0)</f>
        <v>0</v>
      </c>
      <c r="BJ411" s="399" t="s">
        <v>84</v>
      </c>
      <c r="BK411" s="405">
        <f>ROUND(I411*H411,2)</f>
        <v>0</v>
      </c>
      <c r="BL411" s="399" t="s">
        <v>370</v>
      </c>
      <c r="BM411" s="399" t="s">
        <v>2014</v>
      </c>
    </row>
    <row r="412" spans="2:65" s="395" customFormat="1" ht="30" customHeight="1">
      <c r="B412" s="396"/>
      <c r="D412" s="404" t="s">
        <v>1886</v>
      </c>
      <c r="F412" s="403" t="s">
        <v>2013</v>
      </c>
      <c r="L412" s="396"/>
      <c r="M412" s="433"/>
      <c r="N412" s="432"/>
      <c r="O412" s="432"/>
      <c r="P412" s="432"/>
      <c r="Q412" s="432"/>
      <c r="R412" s="432"/>
      <c r="S412" s="432"/>
      <c r="T412" s="431"/>
      <c r="AT412" s="399" t="s">
        <v>1886</v>
      </c>
      <c r="AU412" s="399" t="s">
        <v>95</v>
      </c>
    </row>
    <row r="413" spans="2:65" s="417" customFormat="1" ht="29.85" customHeight="1">
      <c r="B413" s="425"/>
      <c r="D413" s="428" t="s">
        <v>78</v>
      </c>
      <c r="E413" s="427" t="s">
        <v>2012</v>
      </c>
      <c r="F413" s="427" t="s">
        <v>2011</v>
      </c>
      <c r="J413" s="426">
        <f>BK413</f>
        <v>0</v>
      </c>
      <c r="L413" s="425"/>
      <c r="M413" s="424"/>
      <c r="N413" s="422"/>
      <c r="O413" s="422"/>
      <c r="P413" s="423">
        <f>SUM(P414:P472)</f>
        <v>81.776544000000044</v>
      </c>
      <c r="Q413" s="422"/>
      <c r="R413" s="423">
        <f>SUM(R414:R472)</f>
        <v>1.0317800000000001</v>
      </c>
      <c r="S413" s="422"/>
      <c r="T413" s="421">
        <f>SUM(T414:T472)</f>
        <v>0</v>
      </c>
      <c r="AR413" s="419" t="s">
        <v>95</v>
      </c>
      <c r="AT413" s="420" t="s">
        <v>78</v>
      </c>
      <c r="AU413" s="420" t="s">
        <v>84</v>
      </c>
      <c r="AY413" s="419" t="s">
        <v>153</v>
      </c>
      <c r="BK413" s="418">
        <f>SUM(BK414:BK472)</f>
        <v>0</v>
      </c>
    </row>
    <row r="414" spans="2:65" s="395" customFormat="1" ht="22.5" customHeight="1">
      <c r="B414" s="416"/>
      <c r="C414" s="415" t="s">
        <v>551</v>
      </c>
      <c r="D414" s="415" t="s">
        <v>155</v>
      </c>
      <c r="E414" s="414" t="s">
        <v>2010</v>
      </c>
      <c r="F414" s="410" t="s">
        <v>2009</v>
      </c>
      <c r="G414" s="413" t="s">
        <v>1890</v>
      </c>
      <c r="H414" s="412">
        <v>16</v>
      </c>
      <c r="I414" s="411"/>
      <c r="J414" s="411">
        <f>ROUND(I414*H414,2)</f>
        <v>0</v>
      </c>
      <c r="K414" s="410" t="s">
        <v>1889</v>
      </c>
      <c r="L414" s="396"/>
      <c r="M414" s="409" t="s">
        <v>5</v>
      </c>
      <c r="N414" s="408" t="s">
        <v>42</v>
      </c>
      <c r="O414" s="407">
        <v>1.1000000000000001</v>
      </c>
      <c r="P414" s="407">
        <f>O414*H414</f>
        <v>17.600000000000001</v>
      </c>
      <c r="Q414" s="407">
        <v>2.2749999999999999E-2</v>
      </c>
      <c r="R414" s="407">
        <f>Q414*H414</f>
        <v>0.36399999999999999</v>
      </c>
      <c r="S414" s="407">
        <v>0</v>
      </c>
      <c r="T414" s="406">
        <f>S414*H414</f>
        <v>0</v>
      </c>
      <c r="AR414" s="399" t="s">
        <v>370</v>
      </c>
      <c r="AT414" s="399" t="s">
        <v>155</v>
      </c>
      <c r="AU414" s="399" t="s">
        <v>95</v>
      </c>
      <c r="AY414" s="399" t="s">
        <v>153</v>
      </c>
      <c r="BE414" s="405">
        <f>IF(N414="základní",J414,0)</f>
        <v>0</v>
      </c>
      <c r="BF414" s="405">
        <f>IF(N414="snížená",J414,0)</f>
        <v>0</v>
      </c>
      <c r="BG414" s="405">
        <f>IF(N414="zákl. přenesená",J414,0)</f>
        <v>0</v>
      </c>
      <c r="BH414" s="405">
        <f>IF(N414="sníž. přenesená",J414,0)</f>
        <v>0</v>
      </c>
      <c r="BI414" s="405">
        <f>IF(N414="nulová",J414,0)</f>
        <v>0</v>
      </c>
      <c r="BJ414" s="399" t="s">
        <v>84</v>
      </c>
      <c r="BK414" s="405">
        <f>ROUND(I414*H414,2)</f>
        <v>0</v>
      </c>
      <c r="BL414" s="399" t="s">
        <v>370</v>
      </c>
      <c r="BM414" s="399" t="s">
        <v>2008</v>
      </c>
    </row>
    <row r="415" spans="2:65" s="395" customFormat="1" ht="22.5" customHeight="1">
      <c r="B415" s="396"/>
      <c r="D415" s="404" t="s">
        <v>1886</v>
      </c>
      <c r="F415" s="403" t="s">
        <v>2007</v>
      </c>
      <c r="L415" s="396"/>
      <c r="M415" s="433"/>
      <c r="N415" s="432"/>
      <c r="O415" s="432"/>
      <c r="P415" s="432"/>
      <c r="Q415" s="432"/>
      <c r="R415" s="432"/>
      <c r="S415" s="432"/>
      <c r="T415" s="431"/>
      <c r="AT415" s="399" t="s">
        <v>1886</v>
      </c>
      <c r="AU415" s="399" t="s">
        <v>95</v>
      </c>
    </row>
    <row r="416" spans="2:65" s="436" customFormat="1" ht="22.5" customHeight="1">
      <c r="B416" s="441"/>
      <c r="D416" s="445" t="s">
        <v>162</v>
      </c>
      <c r="E416" s="448" t="s">
        <v>5</v>
      </c>
      <c r="F416" s="447" t="s">
        <v>2006</v>
      </c>
      <c r="H416" s="446">
        <v>16</v>
      </c>
      <c r="L416" s="441"/>
      <c r="M416" s="440"/>
      <c r="N416" s="439"/>
      <c r="O416" s="439"/>
      <c r="P416" s="439"/>
      <c r="Q416" s="439"/>
      <c r="R416" s="439"/>
      <c r="S416" s="439"/>
      <c r="T416" s="438"/>
      <c r="AT416" s="437" t="s">
        <v>162</v>
      </c>
      <c r="AU416" s="437" t="s">
        <v>95</v>
      </c>
      <c r="AV416" s="436" t="s">
        <v>95</v>
      </c>
      <c r="AW416" s="436" t="s">
        <v>7</v>
      </c>
      <c r="AX416" s="436" t="s">
        <v>84</v>
      </c>
      <c r="AY416" s="437" t="s">
        <v>153</v>
      </c>
    </row>
    <row r="417" spans="2:65" s="395" customFormat="1" ht="31.5" customHeight="1">
      <c r="B417" s="416"/>
      <c r="C417" s="415" t="s">
        <v>556</v>
      </c>
      <c r="D417" s="415" t="s">
        <v>155</v>
      </c>
      <c r="E417" s="414" t="s">
        <v>2005</v>
      </c>
      <c r="F417" s="410" t="s">
        <v>2004</v>
      </c>
      <c r="G417" s="413" t="s">
        <v>1890</v>
      </c>
      <c r="H417" s="412">
        <v>1</v>
      </c>
      <c r="I417" s="411"/>
      <c r="J417" s="411">
        <f>ROUND(I417*H417,2)</f>
        <v>0</v>
      </c>
      <c r="K417" s="410" t="s">
        <v>5</v>
      </c>
      <c r="L417" s="396"/>
      <c r="M417" s="409" t="s">
        <v>5</v>
      </c>
      <c r="N417" s="408" t="s">
        <v>42</v>
      </c>
      <c r="O417" s="407">
        <v>1.1000000000000001</v>
      </c>
      <c r="P417" s="407">
        <f>O417*H417</f>
        <v>1.1000000000000001</v>
      </c>
      <c r="Q417" s="407">
        <v>2.2749999999999999E-2</v>
      </c>
      <c r="R417" s="407">
        <f>Q417*H417</f>
        <v>2.2749999999999999E-2</v>
      </c>
      <c r="S417" s="407">
        <v>0</v>
      </c>
      <c r="T417" s="406">
        <f>S417*H417</f>
        <v>0</v>
      </c>
      <c r="AR417" s="399" t="s">
        <v>370</v>
      </c>
      <c r="AT417" s="399" t="s">
        <v>155</v>
      </c>
      <c r="AU417" s="399" t="s">
        <v>95</v>
      </c>
      <c r="AY417" s="399" t="s">
        <v>153</v>
      </c>
      <c r="BE417" s="405">
        <f>IF(N417="základní",J417,0)</f>
        <v>0</v>
      </c>
      <c r="BF417" s="405">
        <f>IF(N417="snížená",J417,0)</f>
        <v>0</v>
      </c>
      <c r="BG417" s="405">
        <f>IF(N417="zákl. přenesená",J417,0)</f>
        <v>0</v>
      </c>
      <c r="BH417" s="405">
        <f>IF(N417="sníž. přenesená",J417,0)</f>
        <v>0</v>
      </c>
      <c r="BI417" s="405">
        <f>IF(N417="nulová",J417,0)</f>
        <v>0</v>
      </c>
      <c r="BJ417" s="399" t="s">
        <v>84</v>
      </c>
      <c r="BK417" s="405">
        <f>ROUND(I417*H417,2)</f>
        <v>0</v>
      </c>
      <c r="BL417" s="399" t="s">
        <v>370</v>
      </c>
      <c r="BM417" s="399" t="s">
        <v>2003</v>
      </c>
    </row>
    <row r="418" spans="2:65" s="395" customFormat="1" ht="30" customHeight="1">
      <c r="B418" s="396"/>
      <c r="D418" s="404" t="s">
        <v>1886</v>
      </c>
      <c r="F418" s="403" t="s">
        <v>2002</v>
      </c>
      <c r="L418" s="396"/>
      <c r="M418" s="433"/>
      <c r="N418" s="432"/>
      <c r="O418" s="432"/>
      <c r="P418" s="432"/>
      <c r="Q418" s="432"/>
      <c r="R418" s="432"/>
      <c r="S418" s="432"/>
      <c r="T418" s="431"/>
      <c r="AT418" s="399" t="s">
        <v>1886</v>
      </c>
      <c r="AU418" s="399" t="s">
        <v>95</v>
      </c>
    </row>
    <row r="419" spans="2:65" s="436" customFormat="1" ht="22.5" customHeight="1">
      <c r="B419" s="441"/>
      <c r="D419" s="445" t="s">
        <v>162</v>
      </c>
      <c r="E419" s="448" t="s">
        <v>5</v>
      </c>
      <c r="F419" s="447" t="s">
        <v>84</v>
      </c>
      <c r="H419" s="446">
        <v>1</v>
      </c>
      <c r="L419" s="441"/>
      <c r="M419" s="440"/>
      <c r="N419" s="439"/>
      <c r="O419" s="439"/>
      <c r="P419" s="439"/>
      <c r="Q419" s="439"/>
      <c r="R419" s="439"/>
      <c r="S419" s="439"/>
      <c r="T419" s="438"/>
      <c r="AT419" s="437" t="s">
        <v>162</v>
      </c>
      <c r="AU419" s="437" t="s">
        <v>95</v>
      </c>
      <c r="AV419" s="436" t="s">
        <v>95</v>
      </c>
      <c r="AW419" s="436" t="s">
        <v>7</v>
      </c>
      <c r="AX419" s="436" t="s">
        <v>84</v>
      </c>
      <c r="AY419" s="437" t="s">
        <v>153</v>
      </c>
    </row>
    <row r="420" spans="2:65" s="395" customFormat="1" ht="22.5" customHeight="1">
      <c r="B420" s="416"/>
      <c r="C420" s="415" t="s">
        <v>569</v>
      </c>
      <c r="D420" s="415" t="s">
        <v>155</v>
      </c>
      <c r="E420" s="414" t="s">
        <v>2001</v>
      </c>
      <c r="F420" s="410" t="s">
        <v>2000</v>
      </c>
      <c r="G420" s="413" t="s">
        <v>1890</v>
      </c>
      <c r="H420" s="412">
        <v>12</v>
      </c>
      <c r="I420" s="411"/>
      <c r="J420" s="411">
        <f>ROUND(I420*H420,2)</f>
        <v>0</v>
      </c>
      <c r="K420" s="410" t="s">
        <v>1889</v>
      </c>
      <c r="L420" s="396"/>
      <c r="M420" s="409" t="s">
        <v>5</v>
      </c>
      <c r="N420" s="408" t="s">
        <v>42</v>
      </c>
      <c r="O420" s="407">
        <v>1.5</v>
      </c>
      <c r="P420" s="407">
        <f>O420*H420</f>
        <v>18</v>
      </c>
      <c r="Q420" s="407">
        <v>1.8079999999999999E-2</v>
      </c>
      <c r="R420" s="407">
        <f>Q420*H420</f>
        <v>0.21695999999999999</v>
      </c>
      <c r="S420" s="407">
        <v>0</v>
      </c>
      <c r="T420" s="406">
        <f>S420*H420</f>
        <v>0</v>
      </c>
      <c r="AR420" s="399" t="s">
        <v>370</v>
      </c>
      <c r="AT420" s="399" t="s">
        <v>155</v>
      </c>
      <c r="AU420" s="399" t="s">
        <v>95</v>
      </c>
      <c r="AY420" s="399" t="s">
        <v>153</v>
      </c>
      <c r="BE420" s="405">
        <f>IF(N420="základní",J420,0)</f>
        <v>0</v>
      </c>
      <c r="BF420" s="405">
        <f>IF(N420="snížená",J420,0)</f>
        <v>0</v>
      </c>
      <c r="BG420" s="405">
        <f>IF(N420="zákl. přenesená",J420,0)</f>
        <v>0</v>
      </c>
      <c r="BH420" s="405">
        <f>IF(N420="sníž. přenesená",J420,0)</f>
        <v>0</v>
      </c>
      <c r="BI420" s="405">
        <f>IF(N420="nulová",J420,0)</f>
        <v>0</v>
      </c>
      <c r="BJ420" s="399" t="s">
        <v>84</v>
      </c>
      <c r="BK420" s="405">
        <f>ROUND(I420*H420,2)</f>
        <v>0</v>
      </c>
      <c r="BL420" s="399" t="s">
        <v>370</v>
      </c>
      <c r="BM420" s="399" t="s">
        <v>1999</v>
      </c>
    </row>
    <row r="421" spans="2:65" s="395" customFormat="1" ht="22.5" customHeight="1">
      <c r="B421" s="396"/>
      <c r="D421" s="404" t="s">
        <v>1886</v>
      </c>
      <c r="F421" s="403" t="s">
        <v>1998</v>
      </c>
      <c r="L421" s="396"/>
      <c r="M421" s="433"/>
      <c r="N421" s="432"/>
      <c r="O421" s="432"/>
      <c r="P421" s="432"/>
      <c r="Q421" s="432"/>
      <c r="R421" s="432"/>
      <c r="S421" s="432"/>
      <c r="T421" s="431"/>
      <c r="AT421" s="399" t="s">
        <v>1886</v>
      </c>
      <c r="AU421" s="399" t="s">
        <v>95</v>
      </c>
    </row>
    <row r="422" spans="2:65" s="436" customFormat="1" ht="22.5" customHeight="1">
      <c r="B422" s="441"/>
      <c r="D422" s="445" t="s">
        <v>162</v>
      </c>
      <c r="E422" s="448" t="s">
        <v>5</v>
      </c>
      <c r="F422" s="447" t="s">
        <v>1997</v>
      </c>
      <c r="H422" s="446">
        <v>12</v>
      </c>
      <c r="L422" s="441"/>
      <c r="M422" s="440"/>
      <c r="N422" s="439"/>
      <c r="O422" s="439"/>
      <c r="P422" s="439"/>
      <c r="Q422" s="439"/>
      <c r="R422" s="439"/>
      <c r="S422" s="439"/>
      <c r="T422" s="438"/>
      <c r="AT422" s="437" t="s">
        <v>162</v>
      </c>
      <c r="AU422" s="437" t="s">
        <v>95</v>
      </c>
      <c r="AV422" s="436" t="s">
        <v>95</v>
      </c>
      <c r="AW422" s="436" t="s">
        <v>7</v>
      </c>
      <c r="AX422" s="436" t="s">
        <v>84</v>
      </c>
      <c r="AY422" s="437" t="s">
        <v>153</v>
      </c>
    </row>
    <row r="423" spans="2:65" s="395" customFormat="1" ht="22.5" customHeight="1">
      <c r="B423" s="416"/>
      <c r="C423" s="415" t="s">
        <v>573</v>
      </c>
      <c r="D423" s="415" t="s">
        <v>155</v>
      </c>
      <c r="E423" s="414" t="s">
        <v>1996</v>
      </c>
      <c r="F423" s="410" t="s">
        <v>1995</v>
      </c>
      <c r="G423" s="413" t="s">
        <v>1890</v>
      </c>
      <c r="H423" s="412">
        <v>2</v>
      </c>
      <c r="I423" s="411"/>
      <c r="J423" s="411">
        <f>ROUND(I423*H423,2)</f>
        <v>0</v>
      </c>
      <c r="K423" s="410" t="s">
        <v>1889</v>
      </c>
      <c r="L423" s="396"/>
      <c r="M423" s="409" t="s">
        <v>5</v>
      </c>
      <c r="N423" s="408" t="s">
        <v>42</v>
      </c>
      <c r="O423" s="407">
        <v>1.1000000000000001</v>
      </c>
      <c r="P423" s="407">
        <f>O423*H423</f>
        <v>2.2000000000000002</v>
      </c>
      <c r="Q423" s="407">
        <v>1.4760000000000001E-2</v>
      </c>
      <c r="R423" s="407">
        <f>Q423*H423</f>
        <v>2.9520000000000001E-2</v>
      </c>
      <c r="S423" s="407">
        <v>0</v>
      </c>
      <c r="T423" s="406">
        <f>S423*H423</f>
        <v>0</v>
      </c>
      <c r="AR423" s="399" t="s">
        <v>370</v>
      </c>
      <c r="AT423" s="399" t="s">
        <v>155</v>
      </c>
      <c r="AU423" s="399" t="s">
        <v>95</v>
      </c>
      <c r="AY423" s="399" t="s">
        <v>153</v>
      </c>
      <c r="BE423" s="405">
        <f>IF(N423="základní",J423,0)</f>
        <v>0</v>
      </c>
      <c r="BF423" s="405">
        <f>IF(N423="snížená",J423,0)</f>
        <v>0</v>
      </c>
      <c r="BG423" s="405">
        <f>IF(N423="zákl. přenesená",J423,0)</f>
        <v>0</v>
      </c>
      <c r="BH423" s="405">
        <f>IF(N423="sníž. přenesená",J423,0)</f>
        <v>0</v>
      </c>
      <c r="BI423" s="405">
        <f>IF(N423="nulová",J423,0)</f>
        <v>0</v>
      </c>
      <c r="BJ423" s="399" t="s">
        <v>84</v>
      </c>
      <c r="BK423" s="405">
        <f>ROUND(I423*H423,2)</f>
        <v>0</v>
      </c>
      <c r="BL423" s="399" t="s">
        <v>370</v>
      </c>
      <c r="BM423" s="399" t="s">
        <v>1994</v>
      </c>
    </row>
    <row r="424" spans="2:65" s="395" customFormat="1" ht="30" customHeight="1">
      <c r="B424" s="396"/>
      <c r="D424" s="404" t="s">
        <v>1886</v>
      </c>
      <c r="F424" s="403" t="s">
        <v>1993</v>
      </c>
      <c r="L424" s="396"/>
      <c r="M424" s="433"/>
      <c r="N424" s="432"/>
      <c r="O424" s="432"/>
      <c r="P424" s="432"/>
      <c r="Q424" s="432"/>
      <c r="R424" s="432"/>
      <c r="S424" s="432"/>
      <c r="T424" s="431"/>
      <c r="AT424" s="399" t="s">
        <v>1886</v>
      </c>
      <c r="AU424" s="399" t="s">
        <v>95</v>
      </c>
    </row>
    <row r="425" spans="2:65" s="436" customFormat="1" ht="22.5" customHeight="1">
      <c r="B425" s="441"/>
      <c r="D425" s="445" t="s">
        <v>162</v>
      </c>
      <c r="E425" s="448" t="s">
        <v>5</v>
      </c>
      <c r="F425" s="447" t="s">
        <v>95</v>
      </c>
      <c r="H425" s="446">
        <v>2</v>
      </c>
      <c r="L425" s="441"/>
      <c r="M425" s="440"/>
      <c r="N425" s="439"/>
      <c r="O425" s="439"/>
      <c r="P425" s="439"/>
      <c r="Q425" s="439"/>
      <c r="R425" s="439"/>
      <c r="S425" s="439"/>
      <c r="T425" s="438"/>
      <c r="AT425" s="437" t="s">
        <v>162</v>
      </c>
      <c r="AU425" s="437" t="s">
        <v>95</v>
      </c>
      <c r="AV425" s="436" t="s">
        <v>95</v>
      </c>
      <c r="AW425" s="436" t="s">
        <v>7</v>
      </c>
      <c r="AX425" s="436" t="s">
        <v>84</v>
      </c>
      <c r="AY425" s="437" t="s">
        <v>153</v>
      </c>
    </row>
    <row r="426" spans="2:65" s="395" customFormat="1" ht="22.5" customHeight="1">
      <c r="B426" s="416"/>
      <c r="C426" s="415" t="s">
        <v>577</v>
      </c>
      <c r="D426" s="415" t="s">
        <v>155</v>
      </c>
      <c r="E426" s="414" t="s">
        <v>1992</v>
      </c>
      <c r="F426" s="410" t="s">
        <v>1991</v>
      </c>
      <c r="G426" s="413" t="s">
        <v>1890</v>
      </c>
      <c r="H426" s="412">
        <v>14</v>
      </c>
      <c r="I426" s="411"/>
      <c r="J426" s="411">
        <f>ROUND(I426*H426,2)</f>
        <v>0</v>
      </c>
      <c r="K426" s="410" t="s">
        <v>1889</v>
      </c>
      <c r="L426" s="396"/>
      <c r="M426" s="409" t="s">
        <v>5</v>
      </c>
      <c r="N426" s="408" t="s">
        <v>42</v>
      </c>
      <c r="O426" s="407">
        <v>1.1000000000000001</v>
      </c>
      <c r="P426" s="407">
        <f>O426*H426</f>
        <v>15.400000000000002</v>
      </c>
      <c r="Q426" s="407">
        <v>9.7599999999999996E-3</v>
      </c>
      <c r="R426" s="407">
        <f>Q426*H426</f>
        <v>0.13663999999999998</v>
      </c>
      <c r="S426" s="407">
        <v>0</v>
      </c>
      <c r="T426" s="406">
        <f>S426*H426</f>
        <v>0</v>
      </c>
      <c r="AR426" s="399" t="s">
        <v>370</v>
      </c>
      <c r="AT426" s="399" t="s">
        <v>155</v>
      </c>
      <c r="AU426" s="399" t="s">
        <v>95</v>
      </c>
      <c r="AY426" s="399" t="s">
        <v>153</v>
      </c>
      <c r="BE426" s="405">
        <f>IF(N426="základní",J426,0)</f>
        <v>0</v>
      </c>
      <c r="BF426" s="405">
        <f>IF(N426="snížená",J426,0)</f>
        <v>0</v>
      </c>
      <c r="BG426" s="405">
        <f>IF(N426="zákl. přenesená",J426,0)</f>
        <v>0</v>
      </c>
      <c r="BH426" s="405">
        <f>IF(N426="sníž. přenesená",J426,0)</f>
        <v>0</v>
      </c>
      <c r="BI426" s="405">
        <f>IF(N426="nulová",J426,0)</f>
        <v>0</v>
      </c>
      <c r="BJ426" s="399" t="s">
        <v>84</v>
      </c>
      <c r="BK426" s="405">
        <f>ROUND(I426*H426,2)</f>
        <v>0</v>
      </c>
      <c r="BL426" s="399" t="s">
        <v>370</v>
      </c>
      <c r="BM426" s="399" t="s">
        <v>1990</v>
      </c>
    </row>
    <row r="427" spans="2:65" s="395" customFormat="1" ht="22.5" customHeight="1">
      <c r="B427" s="396"/>
      <c r="D427" s="404" t="s">
        <v>1886</v>
      </c>
      <c r="F427" s="403" t="s">
        <v>1989</v>
      </c>
      <c r="L427" s="396"/>
      <c r="M427" s="433"/>
      <c r="N427" s="432"/>
      <c r="O427" s="432"/>
      <c r="P427" s="432"/>
      <c r="Q427" s="432"/>
      <c r="R427" s="432"/>
      <c r="S427" s="432"/>
      <c r="T427" s="431"/>
      <c r="AT427" s="399" t="s">
        <v>1886</v>
      </c>
      <c r="AU427" s="399" t="s">
        <v>95</v>
      </c>
    </row>
    <row r="428" spans="2:65" s="436" customFormat="1" ht="22.5" customHeight="1">
      <c r="B428" s="441"/>
      <c r="D428" s="445" t="s">
        <v>162</v>
      </c>
      <c r="E428" s="448" t="s">
        <v>5</v>
      </c>
      <c r="F428" s="447" t="s">
        <v>1988</v>
      </c>
      <c r="H428" s="446">
        <v>14</v>
      </c>
      <c r="L428" s="441"/>
      <c r="M428" s="440"/>
      <c r="N428" s="439"/>
      <c r="O428" s="439"/>
      <c r="P428" s="439"/>
      <c r="Q428" s="439"/>
      <c r="R428" s="439"/>
      <c r="S428" s="439"/>
      <c r="T428" s="438"/>
      <c r="AT428" s="437" t="s">
        <v>162</v>
      </c>
      <c r="AU428" s="437" t="s">
        <v>95</v>
      </c>
      <c r="AV428" s="436" t="s">
        <v>95</v>
      </c>
      <c r="AW428" s="436" t="s">
        <v>7</v>
      </c>
      <c r="AX428" s="436" t="s">
        <v>84</v>
      </c>
      <c r="AY428" s="437" t="s">
        <v>153</v>
      </c>
    </row>
    <row r="429" spans="2:65" s="395" customFormat="1" ht="22.5" customHeight="1">
      <c r="B429" s="416"/>
      <c r="C429" s="415" t="s">
        <v>581</v>
      </c>
      <c r="D429" s="415" t="s">
        <v>155</v>
      </c>
      <c r="E429" s="414" t="s">
        <v>1987</v>
      </c>
      <c r="F429" s="410" t="s">
        <v>1986</v>
      </c>
      <c r="G429" s="413" t="s">
        <v>1890</v>
      </c>
      <c r="H429" s="412">
        <v>1</v>
      </c>
      <c r="I429" s="411"/>
      <c r="J429" s="411">
        <f>ROUND(I429*H429,2)</f>
        <v>0</v>
      </c>
      <c r="K429" s="410" t="s">
        <v>1889</v>
      </c>
      <c r="L429" s="396"/>
      <c r="M429" s="409" t="s">
        <v>5</v>
      </c>
      <c r="N429" s="408" t="s">
        <v>42</v>
      </c>
      <c r="O429" s="407">
        <v>1.1000000000000001</v>
      </c>
      <c r="P429" s="407">
        <f>O429*H429</f>
        <v>1.1000000000000001</v>
      </c>
      <c r="Q429" s="407">
        <v>1.8790000000000001E-2</v>
      </c>
      <c r="R429" s="407">
        <f>Q429*H429</f>
        <v>1.8790000000000001E-2</v>
      </c>
      <c r="S429" s="407">
        <v>0</v>
      </c>
      <c r="T429" s="406">
        <f>S429*H429</f>
        <v>0</v>
      </c>
      <c r="AR429" s="399" t="s">
        <v>370</v>
      </c>
      <c r="AT429" s="399" t="s">
        <v>155</v>
      </c>
      <c r="AU429" s="399" t="s">
        <v>95</v>
      </c>
      <c r="AY429" s="399" t="s">
        <v>153</v>
      </c>
      <c r="BE429" s="405">
        <f>IF(N429="základní",J429,0)</f>
        <v>0</v>
      </c>
      <c r="BF429" s="405">
        <f>IF(N429="snížená",J429,0)</f>
        <v>0</v>
      </c>
      <c r="BG429" s="405">
        <f>IF(N429="zákl. přenesená",J429,0)</f>
        <v>0</v>
      </c>
      <c r="BH429" s="405">
        <f>IF(N429="sníž. přenesená",J429,0)</f>
        <v>0</v>
      </c>
      <c r="BI429" s="405">
        <f>IF(N429="nulová",J429,0)</f>
        <v>0</v>
      </c>
      <c r="BJ429" s="399" t="s">
        <v>84</v>
      </c>
      <c r="BK429" s="405">
        <f>ROUND(I429*H429,2)</f>
        <v>0</v>
      </c>
      <c r="BL429" s="399" t="s">
        <v>370</v>
      </c>
      <c r="BM429" s="399" t="s">
        <v>1985</v>
      </c>
    </row>
    <row r="430" spans="2:65" s="395" customFormat="1" ht="30" customHeight="1">
      <c r="B430" s="396"/>
      <c r="D430" s="404" t="s">
        <v>1886</v>
      </c>
      <c r="F430" s="403" t="s">
        <v>1984</v>
      </c>
      <c r="L430" s="396"/>
      <c r="M430" s="433"/>
      <c r="N430" s="432"/>
      <c r="O430" s="432"/>
      <c r="P430" s="432"/>
      <c r="Q430" s="432"/>
      <c r="R430" s="432"/>
      <c r="S430" s="432"/>
      <c r="T430" s="431"/>
      <c r="AT430" s="399" t="s">
        <v>1886</v>
      </c>
      <c r="AU430" s="399" t="s">
        <v>95</v>
      </c>
    </row>
    <row r="431" spans="2:65" s="436" customFormat="1" ht="22.5" customHeight="1">
      <c r="B431" s="441"/>
      <c r="D431" s="445" t="s">
        <v>162</v>
      </c>
      <c r="E431" s="448" t="s">
        <v>5</v>
      </c>
      <c r="F431" s="447" t="s">
        <v>84</v>
      </c>
      <c r="H431" s="446">
        <v>1</v>
      </c>
      <c r="L431" s="441"/>
      <c r="M431" s="440"/>
      <c r="N431" s="439"/>
      <c r="O431" s="439"/>
      <c r="P431" s="439"/>
      <c r="Q431" s="439"/>
      <c r="R431" s="439"/>
      <c r="S431" s="439"/>
      <c r="T431" s="438"/>
      <c r="AT431" s="437" t="s">
        <v>162</v>
      </c>
      <c r="AU431" s="437" t="s">
        <v>95</v>
      </c>
      <c r="AV431" s="436" t="s">
        <v>95</v>
      </c>
      <c r="AW431" s="436" t="s">
        <v>7</v>
      </c>
      <c r="AX431" s="436" t="s">
        <v>84</v>
      </c>
      <c r="AY431" s="437" t="s">
        <v>153</v>
      </c>
    </row>
    <row r="432" spans="2:65" s="395" customFormat="1" ht="22.5" customHeight="1">
      <c r="B432" s="416"/>
      <c r="C432" s="415" t="s">
        <v>585</v>
      </c>
      <c r="D432" s="415" t="s">
        <v>155</v>
      </c>
      <c r="E432" s="414" t="s">
        <v>1983</v>
      </c>
      <c r="F432" s="410" t="s">
        <v>1982</v>
      </c>
      <c r="G432" s="413" t="s">
        <v>1890</v>
      </c>
      <c r="H432" s="412">
        <v>1</v>
      </c>
      <c r="I432" s="411"/>
      <c r="J432" s="411">
        <f>ROUND(I432*H432,2)</f>
        <v>0</v>
      </c>
      <c r="K432" s="410" t="s">
        <v>1889</v>
      </c>
      <c r="L432" s="396"/>
      <c r="M432" s="409" t="s">
        <v>5</v>
      </c>
      <c r="N432" s="408" t="s">
        <v>42</v>
      </c>
      <c r="O432" s="407">
        <v>1.4</v>
      </c>
      <c r="P432" s="407">
        <f>O432*H432</f>
        <v>1.4</v>
      </c>
      <c r="Q432" s="407">
        <v>1.745E-2</v>
      </c>
      <c r="R432" s="407">
        <f>Q432*H432</f>
        <v>1.745E-2</v>
      </c>
      <c r="S432" s="407">
        <v>0</v>
      </c>
      <c r="T432" s="406">
        <f>S432*H432</f>
        <v>0</v>
      </c>
      <c r="AR432" s="399" t="s">
        <v>370</v>
      </c>
      <c r="AT432" s="399" t="s">
        <v>155</v>
      </c>
      <c r="AU432" s="399" t="s">
        <v>95</v>
      </c>
      <c r="AY432" s="399" t="s">
        <v>153</v>
      </c>
      <c r="BE432" s="405">
        <f>IF(N432="základní",J432,0)</f>
        <v>0</v>
      </c>
      <c r="BF432" s="405">
        <f>IF(N432="snížená",J432,0)</f>
        <v>0</v>
      </c>
      <c r="BG432" s="405">
        <f>IF(N432="zákl. přenesená",J432,0)</f>
        <v>0</v>
      </c>
      <c r="BH432" s="405">
        <f>IF(N432="sníž. přenesená",J432,0)</f>
        <v>0</v>
      </c>
      <c r="BI432" s="405">
        <f>IF(N432="nulová",J432,0)</f>
        <v>0</v>
      </c>
      <c r="BJ432" s="399" t="s">
        <v>84</v>
      </c>
      <c r="BK432" s="405">
        <f>ROUND(I432*H432,2)</f>
        <v>0</v>
      </c>
      <c r="BL432" s="399" t="s">
        <v>370</v>
      </c>
      <c r="BM432" s="399" t="s">
        <v>1981</v>
      </c>
    </row>
    <row r="433" spans="2:65" s="395" customFormat="1" ht="22.5" customHeight="1">
      <c r="B433" s="396"/>
      <c r="D433" s="404" t="s">
        <v>1886</v>
      </c>
      <c r="F433" s="403" t="s">
        <v>1980</v>
      </c>
      <c r="L433" s="396"/>
      <c r="M433" s="433"/>
      <c r="N433" s="432"/>
      <c r="O433" s="432"/>
      <c r="P433" s="432"/>
      <c r="Q433" s="432"/>
      <c r="R433" s="432"/>
      <c r="S433" s="432"/>
      <c r="T433" s="431"/>
      <c r="AT433" s="399" t="s">
        <v>1886</v>
      </c>
      <c r="AU433" s="399" t="s">
        <v>95</v>
      </c>
    </row>
    <row r="434" spans="2:65" s="436" customFormat="1" ht="22.5" customHeight="1">
      <c r="B434" s="441"/>
      <c r="D434" s="445" t="s">
        <v>162</v>
      </c>
      <c r="E434" s="448" t="s">
        <v>5</v>
      </c>
      <c r="F434" s="447" t="s">
        <v>84</v>
      </c>
      <c r="H434" s="446">
        <v>1</v>
      </c>
      <c r="L434" s="441"/>
      <c r="M434" s="440"/>
      <c r="N434" s="439"/>
      <c r="O434" s="439"/>
      <c r="P434" s="439"/>
      <c r="Q434" s="439"/>
      <c r="R434" s="439"/>
      <c r="S434" s="439"/>
      <c r="T434" s="438"/>
      <c r="AT434" s="437" t="s">
        <v>162</v>
      </c>
      <c r="AU434" s="437" t="s">
        <v>95</v>
      </c>
      <c r="AV434" s="436" t="s">
        <v>95</v>
      </c>
      <c r="AW434" s="436" t="s">
        <v>7</v>
      </c>
      <c r="AX434" s="436" t="s">
        <v>84</v>
      </c>
      <c r="AY434" s="437" t="s">
        <v>153</v>
      </c>
    </row>
    <row r="435" spans="2:65" s="395" customFormat="1" ht="22.5" customHeight="1">
      <c r="B435" s="416"/>
      <c r="C435" s="415" t="s">
        <v>1979</v>
      </c>
      <c r="D435" s="415" t="s">
        <v>155</v>
      </c>
      <c r="E435" s="414" t="s">
        <v>1978</v>
      </c>
      <c r="F435" s="410" t="s">
        <v>1977</v>
      </c>
      <c r="G435" s="413" t="s">
        <v>1890</v>
      </c>
      <c r="H435" s="412">
        <v>1</v>
      </c>
      <c r="I435" s="411"/>
      <c r="J435" s="411">
        <f>ROUND(I435*H435,2)</f>
        <v>0</v>
      </c>
      <c r="K435" s="410" t="s">
        <v>1889</v>
      </c>
      <c r="L435" s="396"/>
      <c r="M435" s="409" t="s">
        <v>5</v>
      </c>
      <c r="N435" s="408" t="s">
        <v>42</v>
      </c>
      <c r="O435" s="407">
        <v>1.5</v>
      </c>
      <c r="P435" s="407">
        <f>O435*H435</f>
        <v>1.5</v>
      </c>
      <c r="Q435" s="407">
        <v>1.47E-2</v>
      </c>
      <c r="R435" s="407">
        <f>Q435*H435</f>
        <v>1.47E-2</v>
      </c>
      <c r="S435" s="407">
        <v>0</v>
      </c>
      <c r="T435" s="406">
        <f>S435*H435</f>
        <v>0</v>
      </c>
      <c r="AR435" s="399" t="s">
        <v>370</v>
      </c>
      <c r="AT435" s="399" t="s">
        <v>155</v>
      </c>
      <c r="AU435" s="399" t="s">
        <v>95</v>
      </c>
      <c r="AY435" s="399" t="s">
        <v>153</v>
      </c>
      <c r="BE435" s="405">
        <f>IF(N435="základní",J435,0)</f>
        <v>0</v>
      </c>
      <c r="BF435" s="405">
        <f>IF(N435="snížená",J435,0)</f>
        <v>0</v>
      </c>
      <c r="BG435" s="405">
        <f>IF(N435="zákl. přenesená",J435,0)</f>
        <v>0</v>
      </c>
      <c r="BH435" s="405">
        <f>IF(N435="sníž. přenesená",J435,0)</f>
        <v>0</v>
      </c>
      <c r="BI435" s="405">
        <f>IF(N435="nulová",J435,0)</f>
        <v>0</v>
      </c>
      <c r="BJ435" s="399" t="s">
        <v>84</v>
      </c>
      <c r="BK435" s="405">
        <f>ROUND(I435*H435,2)</f>
        <v>0</v>
      </c>
      <c r="BL435" s="399" t="s">
        <v>370</v>
      </c>
      <c r="BM435" s="399" t="s">
        <v>1976</v>
      </c>
    </row>
    <row r="436" spans="2:65" s="395" customFormat="1" ht="30" customHeight="1">
      <c r="B436" s="396"/>
      <c r="D436" s="404" t="s">
        <v>1886</v>
      </c>
      <c r="F436" s="403" t="s">
        <v>1975</v>
      </c>
      <c r="L436" s="396"/>
      <c r="M436" s="433"/>
      <c r="N436" s="432"/>
      <c r="O436" s="432"/>
      <c r="P436" s="432"/>
      <c r="Q436" s="432"/>
      <c r="R436" s="432"/>
      <c r="S436" s="432"/>
      <c r="T436" s="431"/>
      <c r="AT436" s="399" t="s">
        <v>1886</v>
      </c>
      <c r="AU436" s="399" t="s">
        <v>95</v>
      </c>
    </row>
    <row r="437" spans="2:65" s="436" customFormat="1" ht="22.5" customHeight="1">
      <c r="B437" s="441"/>
      <c r="D437" s="445" t="s">
        <v>162</v>
      </c>
      <c r="E437" s="448" t="s">
        <v>5</v>
      </c>
      <c r="F437" s="447" t="s">
        <v>84</v>
      </c>
      <c r="H437" s="446">
        <v>1</v>
      </c>
      <c r="L437" s="441"/>
      <c r="M437" s="440"/>
      <c r="N437" s="439"/>
      <c r="O437" s="439"/>
      <c r="P437" s="439"/>
      <c r="Q437" s="439"/>
      <c r="R437" s="439"/>
      <c r="S437" s="439"/>
      <c r="T437" s="438"/>
      <c r="AT437" s="437" t="s">
        <v>162</v>
      </c>
      <c r="AU437" s="437" t="s">
        <v>95</v>
      </c>
      <c r="AV437" s="436" t="s">
        <v>95</v>
      </c>
      <c r="AW437" s="436" t="s">
        <v>7</v>
      </c>
      <c r="AX437" s="436" t="s">
        <v>84</v>
      </c>
      <c r="AY437" s="437" t="s">
        <v>153</v>
      </c>
    </row>
    <row r="438" spans="2:65" s="395" customFormat="1" ht="22.5" customHeight="1">
      <c r="B438" s="416"/>
      <c r="C438" s="415" t="s">
        <v>1034</v>
      </c>
      <c r="D438" s="415" t="s">
        <v>155</v>
      </c>
      <c r="E438" s="414" t="s">
        <v>1974</v>
      </c>
      <c r="F438" s="410" t="s">
        <v>1973</v>
      </c>
      <c r="G438" s="413" t="s">
        <v>1890</v>
      </c>
      <c r="H438" s="412">
        <v>2</v>
      </c>
      <c r="I438" s="411"/>
      <c r="J438" s="411">
        <f>ROUND(I438*H438,2)</f>
        <v>0</v>
      </c>
      <c r="K438" s="410" t="s">
        <v>1889</v>
      </c>
      <c r="L438" s="396"/>
      <c r="M438" s="409" t="s">
        <v>5</v>
      </c>
      <c r="N438" s="408" t="s">
        <v>42</v>
      </c>
      <c r="O438" s="407">
        <v>2.6880000000000002</v>
      </c>
      <c r="P438" s="407">
        <f>O438*H438</f>
        <v>5.3760000000000003</v>
      </c>
      <c r="Q438" s="407">
        <v>7.2249999999999995E-2</v>
      </c>
      <c r="R438" s="407">
        <f>Q438*H438</f>
        <v>0.14449999999999999</v>
      </c>
      <c r="S438" s="407">
        <v>0</v>
      </c>
      <c r="T438" s="406">
        <f>S438*H438</f>
        <v>0</v>
      </c>
      <c r="AR438" s="399" t="s">
        <v>370</v>
      </c>
      <c r="AT438" s="399" t="s">
        <v>155</v>
      </c>
      <c r="AU438" s="399" t="s">
        <v>95</v>
      </c>
      <c r="AY438" s="399" t="s">
        <v>153</v>
      </c>
      <c r="BE438" s="405">
        <f>IF(N438="základní",J438,0)</f>
        <v>0</v>
      </c>
      <c r="BF438" s="405">
        <f>IF(N438="snížená",J438,0)</f>
        <v>0</v>
      </c>
      <c r="BG438" s="405">
        <f>IF(N438="zákl. přenesená",J438,0)</f>
        <v>0</v>
      </c>
      <c r="BH438" s="405">
        <f>IF(N438="sníž. přenesená",J438,0)</f>
        <v>0</v>
      </c>
      <c r="BI438" s="405">
        <f>IF(N438="nulová",J438,0)</f>
        <v>0</v>
      </c>
      <c r="BJ438" s="399" t="s">
        <v>84</v>
      </c>
      <c r="BK438" s="405">
        <f>ROUND(I438*H438,2)</f>
        <v>0</v>
      </c>
      <c r="BL438" s="399" t="s">
        <v>370</v>
      </c>
      <c r="BM438" s="399" t="s">
        <v>1972</v>
      </c>
    </row>
    <row r="439" spans="2:65" s="395" customFormat="1" ht="30" customHeight="1">
      <c r="B439" s="396"/>
      <c r="D439" s="404" t="s">
        <v>1886</v>
      </c>
      <c r="F439" s="403" t="s">
        <v>1971</v>
      </c>
      <c r="L439" s="396"/>
      <c r="M439" s="433"/>
      <c r="N439" s="432"/>
      <c r="O439" s="432"/>
      <c r="P439" s="432"/>
      <c r="Q439" s="432"/>
      <c r="R439" s="432"/>
      <c r="S439" s="432"/>
      <c r="T439" s="431"/>
      <c r="AT439" s="399" t="s">
        <v>1886</v>
      </c>
      <c r="AU439" s="399" t="s">
        <v>95</v>
      </c>
    </row>
    <row r="440" spans="2:65" s="436" customFormat="1" ht="22.5" customHeight="1">
      <c r="B440" s="441"/>
      <c r="D440" s="445" t="s">
        <v>162</v>
      </c>
      <c r="E440" s="448" t="s">
        <v>5</v>
      </c>
      <c r="F440" s="447" t="s">
        <v>95</v>
      </c>
      <c r="H440" s="446">
        <v>2</v>
      </c>
      <c r="L440" s="441"/>
      <c r="M440" s="440"/>
      <c r="N440" s="439"/>
      <c r="O440" s="439"/>
      <c r="P440" s="439"/>
      <c r="Q440" s="439"/>
      <c r="R440" s="439"/>
      <c r="S440" s="439"/>
      <c r="T440" s="438"/>
      <c r="AT440" s="437" t="s">
        <v>162</v>
      </c>
      <c r="AU440" s="437" t="s">
        <v>95</v>
      </c>
      <c r="AV440" s="436" t="s">
        <v>95</v>
      </c>
      <c r="AW440" s="436" t="s">
        <v>7</v>
      </c>
      <c r="AX440" s="436" t="s">
        <v>84</v>
      </c>
      <c r="AY440" s="437" t="s">
        <v>153</v>
      </c>
    </row>
    <row r="441" spans="2:65" s="395" customFormat="1" ht="22.5" customHeight="1">
      <c r="B441" s="416"/>
      <c r="C441" s="415" t="s">
        <v>1038</v>
      </c>
      <c r="D441" s="415" t="s">
        <v>155</v>
      </c>
      <c r="E441" s="414" t="s">
        <v>1970</v>
      </c>
      <c r="F441" s="410" t="s">
        <v>1969</v>
      </c>
      <c r="G441" s="413" t="s">
        <v>1890</v>
      </c>
      <c r="H441" s="412">
        <v>2</v>
      </c>
      <c r="I441" s="411"/>
      <c r="J441" s="411">
        <f>ROUND(I441*H441,2)</f>
        <v>0</v>
      </c>
      <c r="K441" s="410" t="s">
        <v>1889</v>
      </c>
      <c r="L441" s="396"/>
      <c r="M441" s="409" t="s">
        <v>5</v>
      </c>
      <c r="N441" s="408" t="s">
        <v>42</v>
      </c>
      <c r="O441" s="407">
        <v>0.36</v>
      </c>
      <c r="P441" s="407">
        <f>O441*H441</f>
        <v>0.72</v>
      </c>
      <c r="Q441" s="407">
        <v>9.5E-4</v>
      </c>
      <c r="R441" s="407">
        <f>Q441*H441</f>
        <v>1.9E-3</v>
      </c>
      <c r="S441" s="407">
        <v>0</v>
      </c>
      <c r="T441" s="406">
        <f>S441*H441</f>
        <v>0</v>
      </c>
      <c r="AR441" s="399" t="s">
        <v>370</v>
      </c>
      <c r="AT441" s="399" t="s">
        <v>155</v>
      </c>
      <c r="AU441" s="399" t="s">
        <v>95</v>
      </c>
      <c r="AY441" s="399" t="s">
        <v>153</v>
      </c>
      <c r="BE441" s="405">
        <f>IF(N441="základní",J441,0)</f>
        <v>0</v>
      </c>
      <c r="BF441" s="405">
        <f>IF(N441="snížená",J441,0)</f>
        <v>0</v>
      </c>
      <c r="BG441" s="405">
        <f>IF(N441="zákl. přenesená",J441,0)</f>
        <v>0</v>
      </c>
      <c r="BH441" s="405">
        <f>IF(N441="sníž. přenesená",J441,0)</f>
        <v>0</v>
      </c>
      <c r="BI441" s="405">
        <f>IF(N441="nulová",J441,0)</f>
        <v>0</v>
      </c>
      <c r="BJ441" s="399" t="s">
        <v>84</v>
      </c>
      <c r="BK441" s="405">
        <f>ROUND(I441*H441,2)</f>
        <v>0</v>
      </c>
      <c r="BL441" s="399" t="s">
        <v>370</v>
      </c>
      <c r="BM441" s="399" t="s">
        <v>1968</v>
      </c>
    </row>
    <row r="442" spans="2:65" s="395" customFormat="1" ht="22.5" customHeight="1">
      <c r="B442" s="396"/>
      <c r="D442" s="404" t="s">
        <v>1886</v>
      </c>
      <c r="F442" s="403" t="s">
        <v>1967</v>
      </c>
      <c r="L442" s="396"/>
      <c r="M442" s="433"/>
      <c r="N442" s="432"/>
      <c r="O442" s="432"/>
      <c r="P442" s="432"/>
      <c r="Q442" s="432"/>
      <c r="R442" s="432"/>
      <c r="S442" s="432"/>
      <c r="T442" s="431"/>
      <c r="AT442" s="399" t="s">
        <v>1886</v>
      </c>
      <c r="AU442" s="399" t="s">
        <v>95</v>
      </c>
    </row>
    <row r="443" spans="2:65" s="436" customFormat="1" ht="22.5" customHeight="1">
      <c r="B443" s="441"/>
      <c r="D443" s="445" t="s">
        <v>162</v>
      </c>
      <c r="E443" s="448" t="s">
        <v>5</v>
      </c>
      <c r="F443" s="447" t="s">
        <v>95</v>
      </c>
      <c r="H443" s="446">
        <v>2</v>
      </c>
      <c r="L443" s="441"/>
      <c r="M443" s="440"/>
      <c r="N443" s="439"/>
      <c r="O443" s="439"/>
      <c r="P443" s="439"/>
      <c r="Q443" s="439"/>
      <c r="R443" s="439"/>
      <c r="S443" s="439"/>
      <c r="T443" s="438"/>
      <c r="AT443" s="437" t="s">
        <v>162</v>
      </c>
      <c r="AU443" s="437" t="s">
        <v>95</v>
      </c>
      <c r="AV443" s="436" t="s">
        <v>95</v>
      </c>
      <c r="AW443" s="436" t="s">
        <v>7</v>
      </c>
      <c r="AX443" s="436" t="s">
        <v>84</v>
      </c>
      <c r="AY443" s="437" t="s">
        <v>153</v>
      </c>
    </row>
    <row r="444" spans="2:65" s="395" customFormat="1" ht="22.5" customHeight="1">
      <c r="B444" s="416"/>
      <c r="C444" s="415" t="s">
        <v>1042</v>
      </c>
      <c r="D444" s="415" t="s">
        <v>155</v>
      </c>
      <c r="E444" s="414" t="s">
        <v>1966</v>
      </c>
      <c r="F444" s="410" t="s">
        <v>1965</v>
      </c>
      <c r="G444" s="413" t="s">
        <v>1890</v>
      </c>
      <c r="H444" s="412">
        <v>34</v>
      </c>
      <c r="I444" s="411"/>
      <c r="J444" s="411">
        <f>ROUND(I444*H444,2)</f>
        <v>0</v>
      </c>
      <c r="K444" s="410" t="s">
        <v>1889</v>
      </c>
      <c r="L444" s="396"/>
      <c r="M444" s="409" t="s">
        <v>5</v>
      </c>
      <c r="N444" s="408" t="s">
        <v>42</v>
      </c>
      <c r="O444" s="407">
        <v>0.22700000000000001</v>
      </c>
      <c r="P444" s="407">
        <f>O444*H444</f>
        <v>7.718</v>
      </c>
      <c r="Q444" s="407">
        <v>2.9999999999999997E-4</v>
      </c>
      <c r="R444" s="407">
        <f>Q444*H444</f>
        <v>1.0199999999999999E-2</v>
      </c>
      <c r="S444" s="407">
        <v>0</v>
      </c>
      <c r="T444" s="406">
        <f>S444*H444</f>
        <v>0</v>
      </c>
      <c r="AR444" s="399" t="s">
        <v>370</v>
      </c>
      <c r="AT444" s="399" t="s">
        <v>155</v>
      </c>
      <c r="AU444" s="399" t="s">
        <v>95</v>
      </c>
      <c r="AY444" s="399" t="s">
        <v>153</v>
      </c>
      <c r="BE444" s="405">
        <f>IF(N444="základní",J444,0)</f>
        <v>0</v>
      </c>
      <c r="BF444" s="405">
        <f>IF(N444="snížená",J444,0)</f>
        <v>0</v>
      </c>
      <c r="BG444" s="405">
        <f>IF(N444="zákl. přenesená",J444,0)</f>
        <v>0</v>
      </c>
      <c r="BH444" s="405">
        <f>IF(N444="sníž. přenesená",J444,0)</f>
        <v>0</v>
      </c>
      <c r="BI444" s="405">
        <f>IF(N444="nulová",J444,0)</f>
        <v>0</v>
      </c>
      <c r="BJ444" s="399" t="s">
        <v>84</v>
      </c>
      <c r="BK444" s="405">
        <f>ROUND(I444*H444,2)</f>
        <v>0</v>
      </c>
      <c r="BL444" s="399" t="s">
        <v>370</v>
      </c>
      <c r="BM444" s="399" t="s">
        <v>1964</v>
      </c>
    </row>
    <row r="445" spans="2:65" s="395" customFormat="1" ht="22.5" customHeight="1">
      <c r="B445" s="396"/>
      <c r="D445" s="404" t="s">
        <v>1886</v>
      </c>
      <c r="F445" s="403" t="s">
        <v>1963</v>
      </c>
      <c r="L445" s="396"/>
      <c r="M445" s="433"/>
      <c r="N445" s="432"/>
      <c r="O445" s="432"/>
      <c r="P445" s="432"/>
      <c r="Q445" s="432"/>
      <c r="R445" s="432"/>
      <c r="S445" s="432"/>
      <c r="T445" s="431"/>
      <c r="AT445" s="399" t="s">
        <v>1886</v>
      </c>
      <c r="AU445" s="399" t="s">
        <v>95</v>
      </c>
    </row>
    <row r="446" spans="2:65" s="436" customFormat="1" ht="22.5" customHeight="1">
      <c r="B446" s="441"/>
      <c r="D446" s="445" t="s">
        <v>162</v>
      </c>
      <c r="E446" s="448" t="s">
        <v>5</v>
      </c>
      <c r="F446" s="447" t="s">
        <v>1962</v>
      </c>
      <c r="H446" s="446">
        <v>34</v>
      </c>
      <c r="L446" s="441"/>
      <c r="M446" s="440"/>
      <c r="N446" s="439"/>
      <c r="O446" s="439"/>
      <c r="P446" s="439"/>
      <c r="Q446" s="439"/>
      <c r="R446" s="439"/>
      <c r="S446" s="439"/>
      <c r="T446" s="438"/>
      <c r="AT446" s="437" t="s">
        <v>162</v>
      </c>
      <c r="AU446" s="437" t="s">
        <v>95</v>
      </c>
      <c r="AV446" s="436" t="s">
        <v>95</v>
      </c>
      <c r="AW446" s="436" t="s">
        <v>7</v>
      </c>
      <c r="AX446" s="436" t="s">
        <v>84</v>
      </c>
      <c r="AY446" s="437" t="s">
        <v>153</v>
      </c>
    </row>
    <row r="447" spans="2:65" s="395" customFormat="1" ht="31.5" customHeight="1">
      <c r="B447" s="416"/>
      <c r="C447" s="415" t="s">
        <v>1046</v>
      </c>
      <c r="D447" s="415" t="s">
        <v>155</v>
      </c>
      <c r="E447" s="414" t="s">
        <v>1961</v>
      </c>
      <c r="F447" s="410" t="s">
        <v>1959</v>
      </c>
      <c r="G447" s="413" t="s">
        <v>1890</v>
      </c>
      <c r="H447" s="412">
        <v>1</v>
      </c>
      <c r="I447" s="411"/>
      <c r="J447" s="411">
        <f>ROUND(I447*H447,2)</f>
        <v>0</v>
      </c>
      <c r="K447" s="410" t="s">
        <v>1889</v>
      </c>
      <c r="L447" s="396"/>
      <c r="M447" s="409" t="s">
        <v>5</v>
      </c>
      <c r="N447" s="408" t="s">
        <v>42</v>
      </c>
      <c r="O447" s="407">
        <v>0.2</v>
      </c>
      <c r="P447" s="407">
        <f>O447*H447</f>
        <v>0.2</v>
      </c>
      <c r="Q447" s="407">
        <v>1.9599999999999999E-3</v>
      </c>
      <c r="R447" s="407">
        <f>Q447*H447</f>
        <v>1.9599999999999999E-3</v>
      </c>
      <c r="S447" s="407">
        <v>0</v>
      </c>
      <c r="T447" s="406">
        <f>S447*H447</f>
        <v>0</v>
      </c>
      <c r="AR447" s="399" t="s">
        <v>370</v>
      </c>
      <c r="AT447" s="399" t="s">
        <v>155</v>
      </c>
      <c r="AU447" s="399" t="s">
        <v>95</v>
      </c>
      <c r="AY447" s="399" t="s">
        <v>153</v>
      </c>
      <c r="BE447" s="405">
        <f>IF(N447="základní",J447,0)</f>
        <v>0</v>
      </c>
      <c r="BF447" s="405">
        <f>IF(N447="snížená",J447,0)</f>
        <v>0</v>
      </c>
      <c r="BG447" s="405">
        <f>IF(N447="zákl. přenesená",J447,0)</f>
        <v>0</v>
      </c>
      <c r="BH447" s="405">
        <f>IF(N447="sníž. přenesená",J447,0)</f>
        <v>0</v>
      </c>
      <c r="BI447" s="405">
        <f>IF(N447="nulová",J447,0)</f>
        <v>0</v>
      </c>
      <c r="BJ447" s="399" t="s">
        <v>84</v>
      </c>
      <c r="BK447" s="405">
        <f>ROUND(I447*H447,2)</f>
        <v>0</v>
      </c>
      <c r="BL447" s="399" t="s">
        <v>370</v>
      </c>
      <c r="BM447" s="399" t="s">
        <v>1960</v>
      </c>
    </row>
    <row r="448" spans="2:65" s="395" customFormat="1" ht="22.5" customHeight="1">
      <c r="B448" s="396"/>
      <c r="D448" s="404" t="s">
        <v>1886</v>
      </c>
      <c r="F448" s="403" t="s">
        <v>1959</v>
      </c>
      <c r="L448" s="396"/>
      <c r="M448" s="433"/>
      <c r="N448" s="432"/>
      <c r="O448" s="432"/>
      <c r="P448" s="432"/>
      <c r="Q448" s="432"/>
      <c r="R448" s="432"/>
      <c r="S448" s="432"/>
      <c r="T448" s="431"/>
      <c r="AT448" s="399" t="s">
        <v>1886</v>
      </c>
      <c r="AU448" s="399" t="s">
        <v>95</v>
      </c>
    </row>
    <row r="449" spans="2:65" s="436" customFormat="1" ht="22.5" customHeight="1">
      <c r="B449" s="441"/>
      <c r="D449" s="445" t="s">
        <v>162</v>
      </c>
      <c r="E449" s="448" t="s">
        <v>5</v>
      </c>
      <c r="F449" s="447" t="s">
        <v>84</v>
      </c>
      <c r="H449" s="446">
        <v>1</v>
      </c>
      <c r="L449" s="441"/>
      <c r="M449" s="440"/>
      <c r="N449" s="439"/>
      <c r="O449" s="439"/>
      <c r="P449" s="439"/>
      <c r="Q449" s="439"/>
      <c r="R449" s="439"/>
      <c r="S449" s="439"/>
      <c r="T449" s="438"/>
      <c r="AT449" s="437" t="s">
        <v>162</v>
      </c>
      <c r="AU449" s="437" t="s">
        <v>95</v>
      </c>
      <c r="AV449" s="436" t="s">
        <v>95</v>
      </c>
      <c r="AW449" s="436" t="s">
        <v>7</v>
      </c>
      <c r="AX449" s="436" t="s">
        <v>84</v>
      </c>
      <c r="AY449" s="437" t="s">
        <v>153</v>
      </c>
    </row>
    <row r="450" spans="2:65" s="395" customFormat="1" ht="22.5" customHeight="1">
      <c r="B450" s="416"/>
      <c r="C450" s="415" t="s">
        <v>1054</v>
      </c>
      <c r="D450" s="415" t="s">
        <v>155</v>
      </c>
      <c r="E450" s="414" t="s">
        <v>1958</v>
      </c>
      <c r="F450" s="410" t="s">
        <v>1956</v>
      </c>
      <c r="G450" s="413" t="s">
        <v>1890</v>
      </c>
      <c r="H450" s="412">
        <v>2</v>
      </c>
      <c r="I450" s="411"/>
      <c r="J450" s="411">
        <f>ROUND(I450*H450,2)</f>
        <v>0</v>
      </c>
      <c r="K450" s="410" t="s">
        <v>1889</v>
      </c>
      <c r="L450" s="396"/>
      <c r="M450" s="409" t="s">
        <v>5</v>
      </c>
      <c r="N450" s="408" t="s">
        <v>42</v>
      </c>
      <c r="O450" s="407">
        <v>0.2</v>
      </c>
      <c r="P450" s="407">
        <f>O450*H450</f>
        <v>0.4</v>
      </c>
      <c r="Q450" s="407">
        <v>1.8E-3</v>
      </c>
      <c r="R450" s="407">
        <f>Q450*H450</f>
        <v>3.5999999999999999E-3</v>
      </c>
      <c r="S450" s="407">
        <v>0</v>
      </c>
      <c r="T450" s="406">
        <f>S450*H450</f>
        <v>0</v>
      </c>
      <c r="AR450" s="399" t="s">
        <v>370</v>
      </c>
      <c r="AT450" s="399" t="s">
        <v>155</v>
      </c>
      <c r="AU450" s="399" t="s">
        <v>95</v>
      </c>
      <c r="AY450" s="399" t="s">
        <v>153</v>
      </c>
      <c r="BE450" s="405">
        <f>IF(N450="základní",J450,0)</f>
        <v>0</v>
      </c>
      <c r="BF450" s="405">
        <f>IF(N450="snížená",J450,0)</f>
        <v>0</v>
      </c>
      <c r="BG450" s="405">
        <f>IF(N450="zákl. přenesená",J450,0)</f>
        <v>0</v>
      </c>
      <c r="BH450" s="405">
        <f>IF(N450="sníž. přenesená",J450,0)</f>
        <v>0</v>
      </c>
      <c r="BI450" s="405">
        <f>IF(N450="nulová",J450,0)</f>
        <v>0</v>
      </c>
      <c r="BJ450" s="399" t="s">
        <v>84</v>
      </c>
      <c r="BK450" s="405">
        <f>ROUND(I450*H450,2)</f>
        <v>0</v>
      </c>
      <c r="BL450" s="399" t="s">
        <v>370</v>
      </c>
      <c r="BM450" s="399" t="s">
        <v>1957</v>
      </c>
    </row>
    <row r="451" spans="2:65" s="395" customFormat="1" ht="22.5" customHeight="1">
      <c r="B451" s="396"/>
      <c r="D451" s="404" t="s">
        <v>1886</v>
      </c>
      <c r="F451" s="403" t="s">
        <v>1956</v>
      </c>
      <c r="L451" s="396"/>
      <c r="M451" s="433"/>
      <c r="N451" s="432"/>
      <c r="O451" s="432"/>
      <c r="P451" s="432"/>
      <c r="Q451" s="432"/>
      <c r="R451" s="432"/>
      <c r="S451" s="432"/>
      <c r="T451" s="431"/>
      <c r="AT451" s="399" t="s">
        <v>1886</v>
      </c>
      <c r="AU451" s="399" t="s">
        <v>95</v>
      </c>
    </row>
    <row r="452" spans="2:65" s="436" customFormat="1" ht="22.5" customHeight="1">
      <c r="B452" s="441"/>
      <c r="D452" s="445" t="s">
        <v>162</v>
      </c>
      <c r="E452" s="448" t="s">
        <v>5</v>
      </c>
      <c r="F452" s="447" t="s">
        <v>95</v>
      </c>
      <c r="H452" s="446">
        <v>2</v>
      </c>
      <c r="L452" s="441"/>
      <c r="M452" s="440"/>
      <c r="N452" s="439"/>
      <c r="O452" s="439"/>
      <c r="P452" s="439"/>
      <c r="Q452" s="439"/>
      <c r="R452" s="439"/>
      <c r="S452" s="439"/>
      <c r="T452" s="438"/>
      <c r="AT452" s="437" t="s">
        <v>162</v>
      </c>
      <c r="AU452" s="437" t="s">
        <v>95</v>
      </c>
      <c r="AV452" s="436" t="s">
        <v>95</v>
      </c>
      <c r="AW452" s="436" t="s">
        <v>7</v>
      </c>
      <c r="AX452" s="436" t="s">
        <v>84</v>
      </c>
      <c r="AY452" s="437" t="s">
        <v>153</v>
      </c>
    </row>
    <row r="453" spans="2:65" s="395" customFormat="1" ht="22.5" customHeight="1">
      <c r="B453" s="416"/>
      <c r="C453" s="415" t="s">
        <v>1058</v>
      </c>
      <c r="D453" s="415" t="s">
        <v>155</v>
      </c>
      <c r="E453" s="414" t="s">
        <v>1955</v>
      </c>
      <c r="F453" s="410" t="s">
        <v>1954</v>
      </c>
      <c r="G453" s="413" t="s">
        <v>1890</v>
      </c>
      <c r="H453" s="412">
        <v>15</v>
      </c>
      <c r="I453" s="411"/>
      <c r="J453" s="411">
        <f>ROUND(I453*H453,2)</f>
        <v>0</v>
      </c>
      <c r="K453" s="410" t="s">
        <v>1889</v>
      </c>
      <c r="L453" s="396"/>
      <c r="M453" s="409" t="s">
        <v>5</v>
      </c>
      <c r="N453" s="408" t="s">
        <v>42</v>
      </c>
      <c r="O453" s="407">
        <v>0.25</v>
      </c>
      <c r="P453" s="407">
        <f>O453*H453</f>
        <v>3.75</v>
      </c>
      <c r="Q453" s="407">
        <v>2.5400000000000002E-3</v>
      </c>
      <c r="R453" s="407">
        <f>Q453*H453</f>
        <v>3.8100000000000002E-2</v>
      </c>
      <c r="S453" s="407">
        <v>0</v>
      </c>
      <c r="T453" s="406">
        <f>S453*H453</f>
        <v>0</v>
      </c>
      <c r="AR453" s="399" t="s">
        <v>370</v>
      </c>
      <c r="AT453" s="399" t="s">
        <v>155</v>
      </c>
      <c r="AU453" s="399" t="s">
        <v>95</v>
      </c>
      <c r="AY453" s="399" t="s">
        <v>153</v>
      </c>
      <c r="BE453" s="405">
        <f>IF(N453="základní",J453,0)</f>
        <v>0</v>
      </c>
      <c r="BF453" s="405">
        <f>IF(N453="snížená",J453,0)</f>
        <v>0</v>
      </c>
      <c r="BG453" s="405">
        <f>IF(N453="zákl. přenesená",J453,0)</f>
        <v>0</v>
      </c>
      <c r="BH453" s="405">
        <f>IF(N453="sníž. přenesená",J453,0)</f>
        <v>0</v>
      </c>
      <c r="BI453" s="405">
        <f>IF(N453="nulová",J453,0)</f>
        <v>0</v>
      </c>
      <c r="BJ453" s="399" t="s">
        <v>84</v>
      </c>
      <c r="BK453" s="405">
        <f>ROUND(I453*H453,2)</f>
        <v>0</v>
      </c>
      <c r="BL453" s="399" t="s">
        <v>370</v>
      </c>
      <c r="BM453" s="399" t="s">
        <v>1953</v>
      </c>
    </row>
    <row r="454" spans="2:65" s="395" customFormat="1" ht="22.5" customHeight="1">
      <c r="B454" s="396"/>
      <c r="D454" s="404" t="s">
        <v>1886</v>
      </c>
      <c r="F454" s="403" t="s">
        <v>1952</v>
      </c>
      <c r="L454" s="396"/>
      <c r="M454" s="433"/>
      <c r="N454" s="432"/>
      <c r="O454" s="432"/>
      <c r="P454" s="432"/>
      <c r="Q454" s="432"/>
      <c r="R454" s="432"/>
      <c r="S454" s="432"/>
      <c r="T454" s="431"/>
      <c r="AT454" s="399" t="s">
        <v>1886</v>
      </c>
      <c r="AU454" s="399" t="s">
        <v>95</v>
      </c>
    </row>
    <row r="455" spans="2:65" s="436" customFormat="1" ht="22.5" customHeight="1">
      <c r="B455" s="441"/>
      <c r="D455" s="445" t="s">
        <v>162</v>
      </c>
      <c r="E455" s="448" t="s">
        <v>5</v>
      </c>
      <c r="F455" s="447" t="s">
        <v>1951</v>
      </c>
      <c r="H455" s="446">
        <v>15</v>
      </c>
      <c r="L455" s="441"/>
      <c r="M455" s="440"/>
      <c r="N455" s="439"/>
      <c r="O455" s="439"/>
      <c r="P455" s="439"/>
      <c r="Q455" s="439"/>
      <c r="R455" s="439"/>
      <c r="S455" s="439"/>
      <c r="T455" s="438"/>
      <c r="AT455" s="437" t="s">
        <v>162</v>
      </c>
      <c r="AU455" s="437" t="s">
        <v>95</v>
      </c>
      <c r="AV455" s="436" t="s">
        <v>95</v>
      </c>
      <c r="AW455" s="436" t="s">
        <v>7</v>
      </c>
      <c r="AX455" s="436" t="s">
        <v>84</v>
      </c>
      <c r="AY455" s="437" t="s">
        <v>153</v>
      </c>
    </row>
    <row r="456" spans="2:65" s="395" customFormat="1" ht="22.5" customHeight="1">
      <c r="B456" s="416"/>
      <c r="C456" s="415" t="s">
        <v>1062</v>
      </c>
      <c r="D456" s="415" t="s">
        <v>155</v>
      </c>
      <c r="E456" s="414" t="s">
        <v>1950</v>
      </c>
      <c r="F456" s="410" t="s">
        <v>1948</v>
      </c>
      <c r="G456" s="413" t="s">
        <v>1890</v>
      </c>
      <c r="H456" s="412">
        <v>1</v>
      </c>
      <c r="I456" s="411"/>
      <c r="J456" s="411">
        <f>ROUND(I456*H456,2)</f>
        <v>0</v>
      </c>
      <c r="K456" s="410" t="s">
        <v>1889</v>
      </c>
      <c r="L456" s="396"/>
      <c r="M456" s="409" t="s">
        <v>5</v>
      </c>
      <c r="N456" s="408" t="s">
        <v>42</v>
      </c>
      <c r="O456" s="407">
        <v>0.2</v>
      </c>
      <c r="P456" s="407">
        <f>O456*H456</f>
        <v>0.2</v>
      </c>
      <c r="Q456" s="407">
        <v>1.8400000000000001E-3</v>
      </c>
      <c r="R456" s="407">
        <f>Q456*H456</f>
        <v>1.8400000000000001E-3</v>
      </c>
      <c r="S456" s="407">
        <v>0</v>
      </c>
      <c r="T456" s="406">
        <f>S456*H456</f>
        <v>0</v>
      </c>
      <c r="AR456" s="399" t="s">
        <v>370</v>
      </c>
      <c r="AT456" s="399" t="s">
        <v>155</v>
      </c>
      <c r="AU456" s="399" t="s">
        <v>95</v>
      </c>
      <c r="AY456" s="399" t="s">
        <v>153</v>
      </c>
      <c r="BE456" s="405">
        <f>IF(N456="základní",J456,0)</f>
        <v>0</v>
      </c>
      <c r="BF456" s="405">
        <f>IF(N456="snížená",J456,0)</f>
        <v>0</v>
      </c>
      <c r="BG456" s="405">
        <f>IF(N456="zákl. přenesená",J456,0)</f>
        <v>0</v>
      </c>
      <c r="BH456" s="405">
        <f>IF(N456="sníž. přenesená",J456,0)</f>
        <v>0</v>
      </c>
      <c r="BI456" s="405">
        <f>IF(N456="nulová",J456,0)</f>
        <v>0</v>
      </c>
      <c r="BJ456" s="399" t="s">
        <v>84</v>
      </c>
      <c r="BK456" s="405">
        <f>ROUND(I456*H456,2)</f>
        <v>0</v>
      </c>
      <c r="BL456" s="399" t="s">
        <v>370</v>
      </c>
      <c r="BM456" s="399" t="s">
        <v>1949</v>
      </c>
    </row>
    <row r="457" spans="2:65" s="395" customFormat="1" ht="22.5" customHeight="1">
      <c r="B457" s="396"/>
      <c r="D457" s="404" t="s">
        <v>1886</v>
      </c>
      <c r="F457" s="403" t="s">
        <v>1948</v>
      </c>
      <c r="L457" s="396"/>
      <c r="M457" s="433"/>
      <c r="N457" s="432"/>
      <c r="O457" s="432"/>
      <c r="P457" s="432"/>
      <c r="Q457" s="432"/>
      <c r="R457" s="432"/>
      <c r="S457" s="432"/>
      <c r="T457" s="431"/>
      <c r="AT457" s="399" t="s">
        <v>1886</v>
      </c>
      <c r="AU457" s="399" t="s">
        <v>95</v>
      </c>
    </row>
    <row r="458" spans="2:65" s="436" customFormat="1" ht="22.5" customHeight="1">
      <c r="B458" s="441"/>
      <c r="D458" s="445" t="s">
        <v>162</v>
      </c>
      <c r="E458" s="448" t="s">
        <v>5</v>
      </c>
      <c r="F458" s="447" t="s">
        <v>84</v>
      </c>
      <c r="H458" s="446">
        <v>1</v>
      </c>
      <c r="L458" s="441"/>
      <c r="M458" s="440"/>
      <c r="N458" s="439"/>
      <c r="O458" s="439"/>
      <c r="P458" s="439"/>
      <c r="Q458" s="439"/>
      <c r="R458" s="439"/>
      <c r="S458" s="439"/>
      <c r="T458" s="438"/>
      <c r="AT458" s="437" t="s">
        <v>162</v>
      </c>
      <c r="AU458" s="437" t="s">
        <v>95</v>
      </c>
      <c r="AV458" s="436" t="s">
        <v>95</v>
      </c>
      <c r="AW458" s="436" t="s">
        <v>7</v>
      </c>
      <c r="AX458" s="436" t="s">
        <v>84</v>
      </c>
      <c r="AY458" s="437" t="s">
        <v>153</v>
      </c>
    </row>
    <row r="459" spans="2:65" s="395" customFormat="1" ht="22.5" customHeight="1">
      <c r="B459" s="416"/>
      <c r="C459" s="415" t="s">
        <v>1066</v>
      </c>
      <c r="D459" s="415" t="s">
        <v>155</v>
      </c>
      <c r="E459" s="414" t="s">
        <v>1947</v>
      </c>
      <c r="F459" s="410" t="s">
        <v>1946</v>
      </c>
      <c r="G459" s="413" t="s">
        <v>486</v>
      </c>
      <c r="H459" s="412">
        <v>17</v>
      </c>
      <c r="I459" s="411"/>
      <c r="J459" s="411">
        <f>ROUND(I459*H459,2)</f>
        <v>0</v>
      </c>
      <c r="K459" s="410" t="s">
        <v>1889</v>
      </c>
      <c r="L459" s="396"/>
      <c r="M459" s="409" t="s">
        <v>5</v>
      </c>
      <c r="N459" s="408" t="s">
        <v>42</v>
      </c>
      <c r="O459" s="407">
        <v>0.113</v>
      </c>
      <c r="P459" s="407">
        <f>O459*H459</f>
        <v>1.921</v>
      </c>
      <c r="Q459" s="407">
        <v>2.3000000000000001E-4</v>
      </c>
      <c r="R459" s="407">
        <f>Q459*H459</f>
        <v>3.9100000000000003E-3</v>
      </c>
      <c r="S459" s="407">
        <v>0</v>
      </c>
      <c r="T459" s="406">
        <f>S459*H459</f>
        <v>0</v>
      </c>
      <c r="AR459" s="399" t="s">
        <v>370</v>
      </c>
      <c r="AT459" s="399" t="s">
        <v>155</v>
      </c>
      <c r="AU459" s="399" t="s">
        <v>95</v>
      </c>
      <c r="AY459" s="399" t="s">
        <v>153</v>
      </c>
      <c r="BE459" s="405">
        <f>IF(N459="základní",J459,0)</f>
        <v>0</v>
      </c>
      <c r="BF459" s="405">
        <f>IF(N459="snížená",J459,0)</f>
        <v>0</v>
      </c>
      <c r="BG459" s="405">
        <f>IF(N459="zákl. přenesená",J459,0)</f>
        <v>0</v>
      </c>
      <c r="BH459" s="405">
        <f>IF(N459="sníž. přenesená",J459,0)</f>
        <v>0</v>
      </c>
      <c r="BI459" s="405">
        <f>IF(N459="nulová",J459,0)</f>
        <v>0</v>
      </c>
      <c r="BJ459" s="399" t="s">
        <v>84</v>
      </c>
      <c r="BK459" s="405">
        <f>ROUND(I459*H459,2)</f>
        <v>0</v>
      </c>
      <c r="BL459" s="399" t="s">
        <v>370</v>
      </c>
      <c r="BM459" s="399" t="s">
        <v>1945</v>
      </c>
    </row>
    <row r="460" spans="2:65" s="395" customFormat="1" ht="22.5" customHeight="1">
      <c r="B460" s="396"/>
      <c r="D460" s="404" t="s">
        <v>1886</v>
      </c>
      <c r="F460" s="403" t="s">
        <v>1944</v>
      </c>
      <c r="L460" s="396"/>
      <c r="M460" s="433"/>
      <c r="N460" s="432"/>
      <c r="O460" s="432"/>
      <c r="P460" s="432"/>
      <c r="Q460" s="432"/>
      <c r="R460" s="432"/>
      <c r="S460" s="432"/>
      <c r="T460" s="431"/>
      <c r="AT460" s="399" t="s">
        <v>1886</v>
      </c>
      <c r="AU460" s="399" t="s">
        <v>95</v>
      </c>
    </row>
    <row r="461" spans="2:65" s="436" customFormat="1" ht="22.5" customHeight="1">
      <c r="B461" s="441"/>
      <c r="D461" s="445" t="s">
        <v>162</v>
      </c>
      <c r="E461" s="448" t="s">
        <v>5</v>
      </c>
      <c r="F461" s="447" t="s">
        <v>1943</v>
      </c>
      <c r="H461" s="446">
        <v>17</v>
      </c>
      <c r="L461" s="441"/>
      <c r="M461" s="440"/>
      <c r="N461" s="439"/>
      <c r="O461" s="439"/>
      <c r="P461" s="439"/>
      <c r="Q461" s="439"/>
      <c r="R461" s="439"/>
      <c r="S461" s="439"/>
      <c r="T461" s="438"/>
      <c r="AT461" s="437" t="s">
        <v>162</v>
      </c>
      <c r="AU461" s="437" t="s">
        <v>95</v>
      </c>
      <c r="AV461" s="436" t="s">
        <v>95</v>
      </c>
      <c r="AW461" s="436" t="s">
        <v>7</v>
      </c>
      <c r="AX461" s="436" t="s">
        <v>84</v>
      </c>
      <c r="AY461" s="437" t="s">
        <v>153</v>
      </c>
    </row>
    <row r="462" spans="2:65" s="395" customFormat="1" ht="22.5" customHeight="1">
      <c r="B462" s="416"/>
      <c r="C462" s="415" t="s">
        <v>1070</v>
      </c>
      <c r="D462" s="415" t="s">
        <v>155</v>
      </c>
      <c r="E462" s="414" t="s">
        <v>1942</v>
      </c>
      <c r="F462" s="410" t="s">
        <v>1940</v>
      </c>
      <c r="G462" s="413" t="s">
        <v>486</v>
      </c>
      <c r="H462" s="412">
        <v>16</v>
      </c>
      <c r="I462" s="411"/>
      <c r="J462" s="411">
        <f>ROUND(I462*H462,2)</f>
        <v>0</v>
      </c>
      <c r="K462" s="410" t="s">
        <v>5</v>
      </c>
      <c r="L462" s="396"/>
      <c r="M462" s="409" t="s">
        <v>5</v>
      </c>
      <c r="N462" s="408" t="s">
        <v>42</v>
      </c>
      <c r="O462" s="407">
        <v>2.1000000000000001E-2</v>
      </c>
      <c r="P462" s="407">
        <f>O462*H462</f>
        <v>0.33600000000000002</v>
      </c>
      <c r="Q462" s="407">
        <v>3.1E-4</v>
      </c>
      <c r="R462" s="407">
        <f>Q462*H462</f>
        <v>4.96E-3</v>
      </c>
      <c r="S462" s="407">
        <v>0</v>
      </c>
      <c r="T462" s="406">
        <f>S462*H462</f>
        <v>0</v>
      </c>
      <c r="AR462" s="399" t="s">
        <v>370</v>
      </c>
      <c r="AT462" s="399" t="s">
        <v>155</v>
      </c>
      <c r="AU462" s="399" t="s">
        <v>95</v>
      </c>
      <c r="AY462" s="399" t="s">
        <v>153</v>
      </c>
      <c r="BE462" s="405">
        <f>IF(N462="základní",J462,0)</f>
        <v>0</v>
      </c>
      <c r="BF462" s="405">
        <f>IF(N462="snížená",J462,0)</f>
        <v>0</v>
      </c>
      <c r="BG462" s="405">
        <f>IF(N462="zákl. přenesená",J462,0)</f>
        <v>0</v>
      </c>
      <c r="BH462" s="405">
        <f>IF(N462="sníž. přenesená",J462,0)</f>
        <v>0</v>
      </c>
      <c r="BI462" s="405">
        <f>IF(N462="nulová",J462,0)</f>
        <v>0</v>
      </c>
      <c r="BJ462" s="399" t="s">
        <v>84</v>
      </c>
      <c r="BK462" s="405">
        <f>ROUND(I462*H462,2)</f>
        <v>0</v>
      </c>
      <c r="BL462" s="399" t="s">
        <v>370</v>
      </c>
      <c r="BM462" s="399" t="s">
        <v>1941</v>
      </c>
    </row>
    <row r="463" spans="2:65" s="395" customFormat="1" ht="22.5" customHeight="1">
      <c r="B463" s="396"/>
      <c r="D463" s="404" t="s">
        <v>1886</v>
      </c>
      <c r="F463" s="403" t="s">
        <v>1940</v>
      </c>
      <c r="L463" s="396"/>
      <c r="M463" s="433"/>
      <c r="N463" s="432"/>
      <c r="O463" s="432"/>
      <c r="P463" s="432"/>
      <c r="Q463" s="432"/>
      <c r="R463" s="432"/>
      <c r="S463" s="432"/>
      <c r="T463" s="431"/>
      <c r="AT463" s="399" t="s">
        <v>1886</v>
      </c>
      <c r="AU463" s="399" t="s">
        <v>95</v>
      </c>
    </row>
    <row r="464" spans="2:65" s="458" customFormat="1" ht="22.5" customHeight="1">
      <c r="B464" s="463"/>
      <c r="D464" s="404" t="s">
        <v>162</v>
      </c>
      <c r="E464" s="459" t="s">
        <v>5</v>
      </c>
      <c r="F464" s="464" t="s">
        <v>1939</v>
      </c>
      <c r="H464" s="459" t="s">
        <v>5</v>
      </c>
      <c r="L464" s="463"/>
      <c r="M464" s="462"/>
      <c r="N464" s="461"/>
      <c r="O464" s="461"/>
      <c r="P464" s="461"/>
      <c r="Q464" s="461"/>
      <c r="R464" s="461"/>
      <c r="S464" s="461"/>
      <c r="T464" s="460"/>
      <c r="AT464" s="459" t="s">
        <v>162</v>
      </c>
      <c r="AU464" s="459" t="s">
        <v>95</v>
      </c>
      <c r="AV464" s="458" t="s">
        <v>84</v>
      </c>
      <c r="AW464" s="458" t="s">
        <v>7</v>
      </c>
      <c r="AX464" s="458" t="s">
        <v>79</v>
      </c>
      <c r="AY464" s="459" t="s">
        <v>153</v>
      </c>
    </row>
    <row r="465" spans="2:65" s="436" customFormat="1" ht="22.5" customHeight="1">
      <c r="B465" s="441"/>
      <c r="D465" s="404" t="s">
        <v>162</v>
      </c>
      <c r="E465" s="437" t="s">
        <v>5</v>
      </c>
      <c r="F465" s="443" t="s">
        <v>1938</v>
      </c>
      <c r="H465" s="442">
        <v>12</v>
      </c>
      <c r="L465" s="441"/>
      <c r="M465" s="440"/>
      <c r="N465" s="439"/>
      <c r="O465" s="439"/>
      <c r="P465" s="439"/>
      <c r="Q465" s="439"/>
      <c r="R465" s="439"/>
      <c r="S465" s="439"/>
      <c r="T465" s="438"/>
      <c r="AT465" s="437" t="s">
        <v>162</v>
      </c>
      <c r="AU465" s="437" t="s">
        <v>95</v>
      </c>
      <c r="AV465" s="436" t="s">
        <v>95</v>
      </c>
      <c r="AW465" s="436" t="s">
        <v>7</v>
      </c>
      <c r="AX465" s="436" t="s">
        <v>79</v>
      </c>
      <c r="AY465" s="437" t="s">
        <v>153</v>
      </c>
    </row>
    <row r="466" spans="2:65" s="458" customFormat="1" ht="22.5" customHeight="1">
      <c r="B466" s="463"/>
      <c r="D466" s="404" t="s">
        <v>162</v>
      </c>
      <c r="E466" s="459" t="s">
        <v>5</v>
      </c>
      <c r="F466" s="464" t="s">
        <v>1937</v>
      </c>
      <c r="H466" s="459" t="s">
        <v>5</v>
      </c>
      <c r="L466" s="463"/>
      <c r="M466" s="462"/>
      <c r="N466" s="461"/>
      <c r="O466" s="461"/>
      <c r="P466" s="461"/>
      <c r="Q466" s="461"/>
      <c r="R466" s="461"/>
      <c r="S466" s="461"/>
      <c r="T466" s="460"/>
      <c r="AT466" s="459" t="s">
        <v>162</v>
      </c>
      <c r="AU466" s="459" t="s">
        <v>95</v>
      </c>
      <c r="AV466" s="458" t="s">
        <v>84</v>
      </c>
      <c r="AW466" s="458" t="s">
        <v>7</v>
      </c>
      <c r="AX466" s="458" t="s">
        <v>79</v>
      </c>
      <c r="AY466" s="459" t="s">
        <v>153</v>
      </c>
    </row>
    <row r="467" spans="2:65" s="436" customFormat="1" ht="22.5" customHeight="1">
      <c r="B467" s="441"/>
      <c r="D467" s="404" t="s">
        <v>162</v>
      </c>
      <c r="E467" s="437" t="s">
        <v>5</v>
      </c>
      <c r="F467" s="443" t="s">
        <v>159</v>
      </c>
      <c r="H467" s="442">
        <v>4</v>
      </c>
      <c r="L467" s="441"/>
      <c r="M467" s="440"/>
      <c r="N467" s="439"/>
      <c r="O467" s="439"/>
      <c r="P467" s="439"/>
      <c r="Q467" s="439"/>
      <c r="R467" s="439"/>
      <c r="S467" s="439"/>
      <c r="T467" s="438"/>
      <c r="AT467" s="437" t="s">
        <v>162</v>
      </c>
      <c r="AU467" s="437" t="s">
        <v>95</v>
      </c>
      <c r="AV467" s="436" t="s">
        <v>95</v>
      </c>
      <c r="AW467" s="436" t="s">
        <v>7</v>
      </c>
      <c r="AX467" s="436" t="s">
        <v>79</v>
      </c>
      <c r="AY467" s="437" t="s">
        <v>153</v>
      </c>
    </row>
    <row r="468" spans="2:65" s="449" customFormat="1" ht="22.5" customHeight="1">
      <c r="B468" s="454"/>
      <c r="D468" s="445" t="s">
        <v>162</v>
      </c>
      <c r="E468" s="457" t="s">
        <v>5</v>
      </c>
      <c r="F468" s="456" t="s">
        <v>163</v>
      </c>
      <c r="H468" s="455">
        <v>16</v>
      </c>
      <c r="L468" s="454"/>
      <c r="M468" s="453"/>
      <c r="N468" s="452"/>
      <c r="O468" s="452"/>
      <c r="P468" s="452"/>
      <c r="Q468" s="452"/>
      <c r="R468" s="452"/>
      <c r="S468" s="452"/>
      <c r="T468" s="451"/>
      <c r="AT468" s="450" t="s">
        <v>162</v>
      </c>
      <c r="AU468" s="450" t="s">
        <v>95</v>
      </c>
      <c r="AV468" s="449" t="s">
        <v>159</v>
      </c>
      <c r="AW468" s="449" t="s">
        <v>7</v>
      </c>
      <c r="AX468" s="449" t="s">
        <v>84</v>
      </c>
      <c r="AY468" s="450" t="s">
        <v>153</v>
      </c>
    </row>
    <row r="469" spans="2:65" s="395" customFormat="1" ht="22.5" customHeight="1">
      <c r="B469" s="416"/>
      <c r="C469" s="415" t="s">
        <v>1074</v>
      </c>
      <c r="D469" s="415" t="s">
        <v>155</v>
      </c>
      <c r="E469" s="414" t="s">
        <v>1936</v>
      </c>
      <c r="F469" s="410" t="s">
        <v>1935</v>
      </c>
      <c r="G469" s="413" t="s">
        <v>198</v>
      </c>
      <c r="H469" s="412">
        <v>1.032</v>
      </c>
      <c r="I469" s="411"/>
      <c r="J469" s="411">
        <f>ROUND(I469*H469,2)</f>
        <v>0</v>
      </c>
      <c r="K469" s="410" t="s">
        <v>1889</v>
      </c>
      <c r="L469" s="396"/>
      <c r="M469" s="409" t="s">
        <v>5</v>
      </c>
      <c r="N469" s="408" t="s">
        <v>42</v>
      </c>
      <c r="O469" s="407">
        <v>1.5169999999999999</v>
      </c>
      <c r="P469" s="407">
        <f>O469*H469</f>
        <v>1.565544</v>
      </c>
      <c r="Q469" s="407">
        <v>0</v>
      </c>
      <c r="R469" s="407">
        <f>Q469*H469</f>
        <v>0</v>
      </c>
      <c r="S469" s="407">
        <v>0</v>
      </c>
      <c r="T469" s="406">
        <f>S469*H469</f>
        <v>0</v>
      </c>
      <c r="AR469" s="399" t="s">
        <v>370</v>
      </c>
      <c r="AT469" s="399" t="s">
        <v>155</v>
      </c>
      <c r="AU469" s="399" t="s">
        <v>95</v>
      </c>
      <c r="AY469" s="399" t="s">
        <v>153</v>
      </c>
      <c r="BE469" s="405">
        <f>IF(N469="základní",J469,0)</f>
        <v>0</v>
      </c>
      <c r="BF469" s="405">
        <f>IF(N469="snížená",J469,0)</f>
        <v>0</v>
      </c>
      <c r="BG469" s="405">
        <f>IF(N469="zákl. přenesená",J469,0)</f>
        <v>0</v>
      </c>
      <c r="BH469" s="405">
        <f>IF(N469="sníž. přenesená",J469,0)</f>
        <v>0</v>
      </c>
      <c r="BI469" s="405">
        <f>IF(N469="nulová",J469,0)</f>
        <v>0</v>
      </c>
      <c r="BJ469" s="399" t="s">
        <v>84</v>
      </c>
      <c r="BK469" s="405">
        <f>ROUND(I469*H469,2)</f>
        <v>0</v>
      </c>
      <c r="BL469" s="399" t="s">
        <v>370</v>
      </c>
      <c r="BM469" s="399" t="s">
        <v>1934</v>
      </c>
    </row>
    <row r="470" spans="2:65" s="395" customFormat="1" ht="30" customHeight="1">
      <c r="B470" s="396"/>
      <c r="D470" s="445" t="s">
        <v>1886</v>
      </c>
      <c r="F470" s="444" t="s">
        <v>1933</v>
      </c>
      <c r="L470" s="396"/>
      <c r="M470" s="433"/>
      <c r="N470" s="432"/>
      <c r="O470" s="432"/>
      <c r="P470" s="432"/>
      <c r="Q470" s="432"/>
      <c r="R470" s="432"/>
      <c r="S470" s="432"/>
      <c r="T470" s="431"/>
      <c r="AT470" s="399" t="s">
        <v>1886</v>
      </c>
      <c r="AU470" s="399" t="s">
        <v>95</v>
      </c>
    </row>
    <row r="471" spans="2:65" s="395" customFormat="1" ht="22.5" customHeight="1">
      <c r="B471" s="416"/>
      <c r="C471" s="415" t="s">
        <v>1078</v>
      </c>
      <c r="D471" s="415" t="s">
        <v>155</v>
      </c>
      <c r="E471" s="414" t="s">
        <v>1932</v>
      </c>
      <c r="F471" s="410" t="s">
        <v>1931</v>
      </c>
      <c r="G471" s="413" t="s">
        <v>198</v>
      </c>
      <c r="H471" s="412">
        <v>1.032</v>
      </c>
      <c r="I471" s="411"/>
      <c r="J471" s="411">
        <f>ROUND(I471*H471,2)</f>
        <v>0</v>
      </c>
      <c r="K471" s="410" t="s">
        <v>1889</v>
      </c>
      <c r="L471" s="396"/>
      <c r="M471" s="409" t="s">
        <v>5</v>
      </c>
      <c r="N471" s="408" t="s">
        <v>42</v>
      </c>
      <c r="O471" s="407">
        <v>1.25</v>
      </c>
      <c r="P471" s="407">
        <f>O471*H471</f>
        <v>1.29</v>
      </c>
      <c r="Q471" s="407">
        <v>0</v>
      </c>
      <c r="R471" s="407">
        <f>Q471*H471</f>
        <v>0</v>
      </c>
      <c r="S471" s="407">
        <v>0</v>
      </c>
      <c r="T471" s="406">
        <f>S471*H471</f>
        <v>0</v>
      </c>
      <c r="AR471" s="399" t="s">
        <v>370</v>
      </c>
      <c r="AT471" s="399" t="s">
        <v>155</v>
      </c>
      <c r="AU471" s="399" t="s">
        <v>95</v>
      </c>
      <c r="AY471" s="399" t="s">
        <v>153</v>
      </c>
      <c r="BE471" s="405">
        <f>IF(N471="základní",J471,0)</f>
        <v>0</v>
      </c>
      <c r="BF471" s="405">
        <f>IF(N471="snížená",J471,0)</f>
        <v>0</v>
      </c>
      <c r="BG471" s="405">
        <f>IF(N471="zákl. přenesená",J471,0)</f>
        <v>0</v>
      </c>
      <c r="BH471" s="405">
        <f>IF(N471="sníž. přenesená",J471,0)</f>
        <v>0</v>
      </c>
      <c r="BI471" s="405">
        <f>IF(N471="nulová",J471,0)</f>
        <v>0</v>
      </c>
      <c r="BJ471" s="399" t="s">
        <v>84</v>
      </c>
      <c r="BK471" s="405">
        <f>ROUND(I471*H471,2)</f>
        <v>0</v>
      </c>
      <c r="BL471" s="399" t="s">
        <v>370</v>
      </c>
      <c r="BM471" s="399" t="s">
        <v>1930</v>
      </c>
    </row>
    <row r="472" spans="2:65" s="395" customFormat="1" ht="30" customHeight="1">
      <c r="B472" s="396"/>
      <c r="D472" s="404" t="s">
        <v>1886</v>
      </c>
      <c r="F472" s="403" t="s">
        <v>1929</v>
      </c>
      <c r="L472" s="396"/>
      <c r="M472" s="433"/>
      <c r="N472" s="432"/>
      <c r="O472" s="432"/>
      <c r="P472" s="432"/>
      <c r="Q472" s="432"/>
      <c r="R472" s="432"/>
      <c r="S472" s="432"/>
      <c r="T472" s="431"/>
      <c r="AT472" s="399" t="s">
        <v>1886</v>
      </c>
      <c r="AU472" s="399" t="s">
        <v>95</v>
      </c>
    </row>
    <row r="473" spans="2:65" s="417" customFormat="1" ht="29.85" customHeight="1">
      <c r="B473" s="425"/>
      <c r="D473" s="428" t="s">
        <v>78</v>
      </c>
      <c r="E473" s="427" t="s">
        <v>1928</v>
      </c>
      <c r="F473" s="427" t="s">
        <v>1927</v>
      </c>
      <c r="J473" s="426">
        <f>BK473</f>
        <v>0</v>
      </c>
      <c r="L473" s="425"/>
      <c r="M473" s="424"/>
      <c r="N473" s="422"/>
      <c r="O473" s="422"/>
      <c r="P473" s="423">
        <f>SUM(P474:P483)</f>
        <v>44.792720000000003</v>
      </c>
      <c r="Q473" s="422"/>
      <c r="R473" s="423">
        <f>SUM(R474:R483)</f>
        <v>0.16029999999999997</v>
      </c>
      <c r="S473" s="422"/>
      <c r="T473" s="421">
        <f>SUM(T474:T483)</f>
        <v>0</v>
      </c>
      <c r="AR473" s="419" t="s">
        <v>95</v>
      </c>
      <c r="AT473" s="420" t="s">
        <v>78</v>
      </c>
      <c r="AU473" s="420" t="s">
        <v>84</v>
      </c>
      <c r="AY473" s="419" t="s">
        <v>153</v>
      </c>
      <c r="BK473" s="418">
        <f>SUM(BK474:BK483)</f>
        <v>0</v>
      </c>
    </row>
    <row r="474" spans="2:65" s="395" customFormat="1" ht="22.5" customHeight="1">
      <c r="B474" s="416"/>
      <c r="C474" s="415" t="s">
        <v>1082</v>
      </c>
      <c r="D474" s="415" t="s">
        <v>155</v>
      </c>
      <c r="E474" s="414" t="s">
        <v>1926</v>
      </c>
      <c r="F474" s="410" t="s">
        <v>1925</v>
      </c>
      <c r="G474" s="413" t="s">
        <v>1890</v>
      </c>
      <c r="H474" s="412">
        <v>1</v>
      </c>
      <c r="I474" s="411"/>
      <c r="J474" s="411">
        <f>ROUND(I474*H474,2)</f>
        <v>0</v>
      </c>
      <c r="K474" s="410" t="s">
        <v>1889</v>
      </c>
      <c r="L474" s="396"/>
      <c r="M474" s="409" t="s">
        <v>5</v>
      </c>
      <c r="N474" s="408" t="s">
        <v>42</v>
      </c>
      <c r="O474" s="407">
        <v>1.85</v>
      </c>
      <c r="P474" s="407">
        <f>O474*H474</f>
        <v>1.85</v>
      </c>
      <c r="Q474" s="407">
        <v>3.8999999999999998E-3</v>
      </c>
      <c r="R474" s="407">
        <f>Q474*H474</f>
        <v>3.8999999999999998E-3</v>
      </c>
      <c r="S474" s="407">
        <v>0</v>
      </c>
      <c r="T474" s="406">
        <f>S474*H474</f>
        <v>0</v>
      </c>
      <c r="AR474" s="399" t="s">
        <v>370</v>
      </c>
      <c r="AT474" s="399" t="s">
        <v>155</v>
      </c>
      <c r="AU474" s="399" t="s">
        <v>95</v>
      </c>
      <c r="AY474" s="399" t="s">
        <v>153</v>
      </c>
      <c r="BE474" s="405">
        <f>IF(N474="základní",J474,0)</f>
        <v>0</v>
      </c>
      <c r="BF474" s="405">
        <f>IF(N474="snížená",J474,0)</f>
        <v>0</v>
      </c>
      <c r="BG474" s="405">
        <f>IF(N474="zákl. přenesená",J474,0)</f>
        <v>0</v>
      </c>
      <c r="BH474" s="405">
        <f>IF(N474="sníž. přenesená",J474,0)</f>
        <v>0</v>
      </c>
      <c r="BI474" s="405">
        <f>IF(N474="nulová",J474,0)</f>
        <v>0</v>
      </c>
      <c r="BJ474" s="399" t="s">
        <v>84</v>
      </c>
      <c r="BK474" s="405">
        <f>ROUND(I474*H474,2)</f>
        <v>0</v>
      </c>
      <c r="BL474" s="399" t="s">
        <v>370</v>
      </c>
      <c r="BM474" s="399" t="s">
        <v>1924</v>
      </c>
    </row>
    <row r="475" spans="2:65" s="395" customFormat="1" ht="30" customHeight="1">
      <c r="B475" s="396"/>
      <c r="D475" s="404" t="s">
        <v>1886</v>
      </c>
      <c r="F475" s="403" t="s">
        <v>1923</v>
      </c>
      <c r="L475" s="396"/>
      <c r="M475" s="433"/>
      <c r="N475" s="432"/>
      <c r="O475" s="432"/>
      <c r="P475" s="432"/>
      <c r="Q475" s="432"/>
      <c r="R475" s="432"/>
      <c r="S475" s="432"/>
      <c r="T475" s="431"/>
      <c r="AT475" s="399" t="s">
        <v>1886</v>
      </c>
      <c r="AU475" s="399" t="s">
        <v>95</v>
      </c>
    </row>
    <row r="476" spans="2:65" s="436" customFormat="1" ht="22.5" customHeight="1">
      <c r="B476" s="441"/>
      <c r="D476" s="445" t="s">
        <v>162</v>
      </c>
      <c r="E476" s="448" t="s">
        <v>5</v>
      </c>
      <c r="F476" s="447" t="s">
        <v>84</v>
      </c>
      <c r="H476" s="446">
        <v>1</v>
      </c>
      <c r="L476" s="441"/>
      <c r="M476" s="440"/>
      <c r="N476" s="439"/>
      <c r="O476" s="439"/>
      <c r="P476" s="439"/>
      <c r="Q476" s="439"/>
      <c r="R476" s="439"/>
      <c r="S476" s="439"/>
      <c r="T476" s="438"/>
      <c r="AT476" s="437" t="s">
        <v>162</v>
      </c>
      <c r="AU476" s="437" t="s">
        <v>95</v>
      </c>
      <c r="AV476" s="436" t="s">
        <v>95</v>
      </c>
      <c r="AW476" s="436" t="s">
        <v>7</v>
      </c>
      <c r="AX476" s="436" t="s">
        <v>84</v>
      </c>
      <c r="AY476" s="437" t="s">
        <v>153</v>
      </c>
    </row>
    <row r="477" spans="2:65" s="395" customFormat="1" ht="31.5" customHeight="1">
      <c r="B477" s="416"/>
      <c r="C477" s="415" t="s">
        <v>1086</v>
      </c>
      <c r="D477" s="415" t="s">
        <v>155</v>
      </c>
      <c r="E477" s="414" t="s">
        <v>1922</v>
      </c>
      <c r="F477" s="410" t="s">
        <v>1921</v>
      </c>
      <c r="G477" s="413" t="s">
        <v>1890</v>
      </c>
      <c r="H477" s="412">
        <v>17</v>
      </c>
      <c r="I477" s="411"/>
      <c r="J477" s="411">
        <f>ROUND(I477*H477,2)</f>
        <v>0</v>
      </c>
      <c r="K477" s="410" t="s">
        <v>1889</v>
      </c>
      <c r="L477" s="396"/>
      <c r="M477" s="409" t="s">
        <v>5</v>
      </c>
      <c r="N477" s="408" t="s">
        <v>42</v>
      </c>
      <c r="O477" s="407">
        <v>2.5</v>
      </c>
      <c r="P477" s="407">
        <f>O477*H477</f>
        <v>42.5</v>
      </c>
      <c r="Q477" s="407">
        <v>9.1999999999999998E-3</v>
      </c>
      <c r="R477" s="407">
        <f>Q477*H477</f>
        <v>0.15639999999999998</v>
      </c>
      <c r="S477" s="407">
        <v>0</v>
      </c>
      <c r="T477" s="406">
        <f>S477*H477</f>
        <v>0</v>
      </c>
      <c r="AR477" s="399" t="s">
        <v>370</v>
      </c>
      <c r="AT477" s="399" t="s">
        <v>155</v>
      </c>
      <c r="AU477" s="399" t="s">
        <v>95</v>
      </c>
      <c r="AY477" s="399" t="s">
        <v>153</v>
      </c>
      <c r="BE477" s="405">
        <f>IF(N477="základní",J477,0)</f>
        <v>0</v>
      </c>
      <c r="BF477" s="405">
        <f>IF(N477="snížená",J477,0)</f>
        <v>0</v>
      </c>
      <c r="BG477" s="405">
        <f>IF(N477="zákl. přenesená",J477,0)</f>
        <v>0</v>
      </c>
      <c r="BH477" s="405">
        <f>IF(N477="sníž. přenesená",J477,0)</f>
        <v>0</v>
      </c>
      <c r="BI477" s="405">
        <f>IF(N477="nulová",J477,0)</f>
        <v>0</v>
      </c>
      <c r="BJ477" s="399" t="s">
        <v>84</v>
      </c>
      <c r="BK477" s="405">
        <f>ROUND(I477*H477,2)</f>
        <v>0</v>
      </c>
      <c r="BL477" s="399" t="s">
        <v>370</v>
      </c>
      <c r="BM477" s="399" t="s">
        <v>1920</v>
      </c>
    </row>
    <row r="478" spans="2:65" s="395" customFormat="1" ht="30" customHeight="1">
      <c r="B478" s="396"/>
      <c r="D478" s="404" t="s">
        <v>1886</v>
      </c>
      <c r="F478" s="403" t="s">
        <v>1919</v>
      </c>
      <c r="L478" s="396"/>
      <c r="M478" s="433"/>
      <c r="N478" s="432"/>
      <c r="O478" s="432"/>
      <c r="P478" s="432"/>
      <c r="Q478" s="432"/>
      <c r="R478" s="432"/>
      <c r="S478" s="432"/>
      <c r="T478" s="431"/>
      <c r="AT478" s="399" t="s">
        <v>1886</v>
      </c>
      <c r="AU478" s="399" t="s">
        <v>95</v>
      </c>
    </row>
    <row r="479" spans="2:65" s="436" customFormat="1" ht="22.5" customHeight="1">
      <c r="B479" s="441"/>
      <c r="D479" s="445" t="s">
        <v>162</v>
      </c>
      <c r="E479" s="448" t="s">
        <v>5</v>
      </c>
      <c r="F479" s="447" t="s">
        <v>1918</v>
      </c>
      <c r="H479" s="446">
        <v>17</v>
      </c>
      <c r="L479" s="441"/>
      <c r="M479" s="440"/>
      <c r="N479" s="439"/>
      <c r="O479" s="439"/>
      <c r="P479" s="439"/>
      <c r="Q479" s="439"/>
      <c r="R479" s="439"/>
      <c r="S479" s="439"/>
      <c r="T479" s="438"/>
      <c r="AT479" s="437" t="s">
        <v>162</v>
      </c>
      <c r="AU479" s="437" t="s">
        <v>95</v>
      </c>
      <c r="AV479" s="436" t="s">
        <v>95</v>
      </c>
      <c r="AW479" s="436" t="s">
        <v>7</v>
      </c>
      <c r="AX479" s="436" t="s">
        <v>84</v>
      </c>
      <c r="AY479" s="437" t="s">
        <v>153</v>
      </c>
    </row>
    <row r="480" spans="2:65" s="395" customFormat="1" ht="22.5" customHeight="1">
      <c r="B480" s="416"/>
      <c r="C480" s="415" t="s">
        <v>1090</v>
      </c>
      <c r="D480" s="415" t="s">
        <v>155</v>
      </c>
      <c r="E480" s="414" t="s">
        <v>1917</v>
      </c>
      <c r="F480" s="410" t="s">
        <v>1916</v>
      </c>
      <c r="G480" s="413" t="s">
        <v>198</v>
      </c>
      <c r="H480" s="412">
        <v>0.16</v>
      </c>
      <c r="I480" s="411"/>
      <c r="J480" s="411">
        <f>ROUND(I480*H480,2)</f>
        <v>0</v>
      </c>
      <c r="K480" s="410" t="s">
        <v>1889</v>
      </c>
      <c r="L480" s="396"/>
      <c r="M480" s="409" t="s">
        <v>5</v>
      </c>
      <c r="N480" s="408" t="s">
        <v>42</v>
      </c>
      <c r="O480" s="407">
        <v>1.5169999999999999</v>
      </c>
      <c r="P480" s="407">
        <f>O480*H480</f>
        <v>0.24271999999999999</v>
      </c>
      <c r="Q480" s="407">
        <v>0</v>
      </c>
      <c r="R480" s="407">
        <f>Q480*H480</f>
        <v>0</v>
      </c>
      <c r="S480" s="407">
        <v>0</v>
      </c>
      <c r="T480" s="406">
        <f>S480*H480</f>
        <v>0</v>
      </c>
      <c r="AR480" s="399" t="s">
        <v>370</v>
      </c>
      <c r="AT480" s="399" t="s">
        <v>155</v>
      </c>
      <c r="AU480" s="399" t="s">
        <v>95</v>
      </c>
      <c r="AY480" s="399" t="s">
        <v>153</v>
      </c>
      <c r="BE480" s="405">
        <f>IF(N480="základní",J480,0)</f>
        <v>0</v>
      </c>
      <c r="BF480" s="405">
        <f>IF(N480="snížená",J480,0)</f>
        <v>0</v>
      </c>
      <c r="BG480" s="405">
        <f>IF(N480="zákl. přenesená",J480,0)</f>
        <v>0</v>
      </c>
      <c r="BH480" s="405">
        <f>IF(N480="sníž. přenesená",J480,0)</f>
        <v>0</v>
      </c>
      <c r="BI480" s="405">
        <f>IF(N480="nulová",J480,0)</f>
        <v>0</v>
      </c>
      <c r="BJ480" s="399" t="s">
        <v>84</v>
      </c>
      <c r="BK480" s="405">
        <f>ROUND(I480*H480,2)</f>
        <v>0</v>
      </c>
      <c r="BL480" s="399" t="s">
        <v>370</v>
      </c>
      <c r="BM480" s="399" t="s">
        <v>1915</v>
      </c>
    </row>
    <row r="481" spans="2:65" s="395" customFormat="1" ht="30" customHeight="1">
      <c r="B481" s="396"/>
      <c r="D481" s="445" t="s">
        <v>1886</v>
      </c>
      <c r="F481" s="444" t="s">
        <v>1914</v>
      </c>
      <c r="L481" s="396"/>
      <c r="M481" s="433"/>
      <c r="N481" s="432"/>
      <c r="O481" s="432"/>
      <c r="P481" s="432"/>
      <c r="Q481" s="432"/>
      <c r="R481" s="432"/>
      <c r="S481" s="432"/>
      <c r="T481" s="431"/>
      <c r="AT481" s="399" t="s">
        <v>1886</v>
      </c>
      <c r="AU481" s="399" t="s">
        <v>95</v>
      </c>
    </row>
    <row r="482" spans="2:65" s="395" customFormat="1" ht="22.5" customHeight="1">
      <c r="B482" s="416"/>
      <c r="C482" s="415" t="s">
        <v>1094</v>
      </c>
      <c r="D482" s="415" t="s">
        <v>155</v>
      </c>
      <c r="E482" s="414" t="s">
        <v>1913</v>
      </c>
      <c r="F482" s="410" t="s">
        <v>1912</v>
      </c>
      <c r="G482" s="413" t="s">
        <v>198</v>
      </c>
      <c r="H482" s="412">
        <v>0.16</v>
      </c>
      <c r="I482" s="411"/>
      <c r="J482" s="411">
        <f>ROUND(I482*H482,2)</f>
        <v>0</v>
      </c>
      <c r="K482" s="410" t="s">
        <v>1889</v>
      </c>
      <c r="L482" s="396"/>
      <c r="M482" s="409" t="s">
        <v>5</v>
      </c>
      <c r="N482" s="408" t="s">
        <v>42</v>
      </c>
      <c r="O482" s="407">
        <v>1.25</v>
      </c>
      <c r="P482" s="407">
        <f>O482*H482</f>
        <v>0.2</v>
      </c>
      <c r="Q482" s="407">
        <v>0</v>
      </c>
      <c r="R482" s="407">
        <f>Q482*H482</f>
        <v>0</v>
      </c>
      <c r="S482" s="407">
        <v>0</v>
      </c>
      <c r="T482" s="406">
        <f>S482*H482</f>
        <v>0</v>
      </c>
      <c r="AR482" s="399" t="s">
        <v>370</v>
      </c>
      <c r="AT482" s="399" t="s">
        <v>155</v>
      </c>
      <c r="AU482" s="399" t="s">
        <v>95</v>
      </c>
      <c r="AY482" s="399" t="s">
        <v>153</v>
      </c>
      <c r="BE482" s="405">
        <f>IF(N482="základní",J482,0)</f>
        <v>0</v>
      </c>
      <c r="BF482" s="405">
        <f>IF(N482="snížená",J482,0)</f>
        <v>0</v>
      </c>
      <c r="BG482" s="405">
        <f>IF(N482="zákl. přenesená",J482,0)</f>
        <v>0</v>
      </c>
      <c r="BH482" s="405">
        <f>IF(N482="sníž. přenesená",J482,0)</f>
        <v>0</v>
      </c>
      <c r="BI482" s="405">
        <f>IF(N482="nulová",J482,0)</f>
        <v>0</v>
      </c>
      <c r="BJ482" s="399" t="s">
        <v>84</v>
      </c>
      <c r="BK482" s="405">
        <f>ROUND(I482*H482,2)</f>
        <v>0</v>
      </c>
      <c r="BL482" s="399" t="s">
        <v>370</v>
      </c>
      <c r="BM482" s="399" t="s">
        <v>1911</v>
      </c>
    </row>
    <row r="483" spans="2:65" s="395" customFormat="1" ht="30" customHeight="1">
      <c r="B483" s="396"/>
      <c r="D483" s="404" t="s">
        <v>1886</v>
      </c>
      <c r="F483" s="403" t="s">
        <v>1910</v>
      </c>
      <c r="L483" s="396"/>
      <c r="M483" s="433"/>
      <c r="N483" s="432"/>
      <c r="O483" s="432"/>
      <c r="P483" s="432"/>
      <c r="Q483" s="432"/>
      <c r="R483" s="432"/>
      <c r="S483" s="432"/>
      <c r="T483" s="431"/>
      <c r="AT483" s="399" t="s">
        <v>1886</v>
      </c>
      <c r="AU483" s="399" t="s">
        <v>95</v>
      </c>
    </row>
    <row r="484" spans="2:65" s="417" customFormat="1" ht="29.85" customHeight="1">
      <c r="B484" s="425"/>
      <c r="D484" s="428" t="s">
        <v>78</v>
      </c>
      <c r="E484" s="427" t="s">
        <v>1909</v>
      </c>
      <c r="F484" s="427" t="s">
        <v>1908</v>
      </c>
      <c r="J484" s="426">
        <f>BK484</f>
        <v>0</v>
      </c>
      <c r="L484" s="425"/>
      <c r="M484" s="424"/>
      <c r="N484" s="422"/>
      <c r="O484" s="422"/>
      <c r="P484" s="423">
        <f>SUM(P485:P487)</f>
        <v>0.51200000000000001</v>
      </c>
      <c r="Q484" s="422"/>
      <c r="R484" s="423">
        <f>SUM(R485:R487)</f>
        <v>2.1900000000000001E-3</v>
      </c>
      <c r="S484" s="422"/>
      <c r="T484" s="421">
        <f>SUM(T485:T487)</f>
        <v>0</v>
      </c>
      <c r="AR484" s="419" t="s">
        <v>95</v>
      </c>
      <c r="AT484" s="420" t="s">
        <v>78</v>
      </c>
      <c r="AU484" s="420" t="s">
        <v>84</v>
      </c>
      <c r="AY484" s="419" t="s">
        <v>153</v>
      </c>
      <c r="BK484" s="418">
        <f>SUM(BK485:BK487)</f>
        <v>0</v>
      </c>
    </row>
    <row r="485" spans="2:65" s="395" customFormat="1" ht="31.5" customHeight="1">
      <c r="B485" s="416"/>
      <c r="C485" s="415" t="s">
        <v>1098</v>
      </c>
      <c r="D485" s="415" t="s">
        <v>155</v>
      </c>
      <c r="E485" s="414" t="s">
        <v>1907</v>
      </c>
      <c r="F485" s="410" t="s">
        <v>1906</v>
      </c>
      <c r="G485" s="413" t="s">
        <v>1890</v>
      </c>
      <c r="H485" s="412">
        <v>1</v>
      </c>
      <c r="I485" s="411"/>
      <c r="J485" s="411">
        <f>ROUND(I485*H485,2)</f>
        <v>0</v>
      </c>
      <c r="K485" s="410" t="s">
        <v>1889</v>
      </c>
      <c r="L485" s="396"/>
      <c r="M485" s="409" t="s">
        <v>5</v>
      </c>
      <c r="N485" s="408" t="s">
        <v>42</v>
      </c>
      <c r="O485" s="407">
        <v>0.51200000000000001</v>
      </c>
      <c r="P485" s="407">
        <f>O485*H485</f>
        <v>0.51200000000000001</v>
      </c>
      <c r="Q485" s="407">
        <v>2.1900000000000001E-3</v>
      </c>
      <c r="R485" s="407">
        <f>Q485*H485</f>
        <v>2.1900000000000001E-3</v>
      </c>
      <c r="S485" s="407">
        <v>0</v>
      </c>
      <c r="T485" s="406">
        <f>S485*H485</f>
        <v>0</v>
      </c>
      <c r="AR485" s="399" t="s">
        <v>370</v>
      </c>
      <c r="AT485" s="399" t="s">
        <v>155</v>
      </c>
      <c r="AU485" s="399" t="s">
        <v>95</v>
      </c>
      <c r="AY485" s="399" t="s">
        <v>153</v>
      </c>
      <c r="BE485" s="405">
        <f>IF(N485="základní",J485,0)</f>
        <v>0</v>
      </c>
      <c r="BF485" s="405">
        <f>IF(N485="snížená",J485,0)</f>
        <v>0</v>
      </c>
      <c r="BG485" s="405">
        <f>IF(N485="zákl. přenesená",J485,0)</f>
        <v>0</v>
      </c>
      <c r="BH485" s="405">
        <f>IF(N485="sníž. přenesená",J485,0)</f>
        <v>0</v>
      </c>
      <c r="BI485" s="405">
        <f>IF(N485="nulová",J485,0)</f>
        <v>0</v>
      </c>
      <c r="BJ485" s="399" t="s">
        <v>84</v>
      </c>
      <c r="BK485" s="405">
        <f>ROUND(I485*H485,2)</f>
        <v>0</v>
      </c>
      <c r="BL485" s="399" t="s">
        <v>370</v>
      </c>
      <c r="BM485" s="399" t="s">
        <v>1905</v>
      </c>
    </row>
    <row r="486" spans="2:65" s="395" customFormat="1" ht="42" customHeight="1">
      <c r="B486" s="396"/>
      <c r="D486" s="404" t="s">
        <v>1886</v>
      </c>
      <c r="F486" s="403" t="s">
        <v>1904</v>
      </c>
      <c r="L486" s="396"/>
      <c r="M486" s="433"/>
      <c r="N486" s="432"/>
      <c r="O486" s="432"/>
      <c r="P486" s="432"/>
      <c r="Q486" s="432"/>
      <c r="R486" s="432"/>
      <c r="S486" s="432"/>
      <c r="T486" s="431"/>
      <c r="AT486" s="399" t="s">
        <v>1886</v>
      </c>
      <c r="AU486" s="399" t="s">
        <v>95</v>
      </c>
    </row>
    <row r="487" spans="2:65" s="436" customFormat="1" ht="22.5" customHeight="1">
      <c r="B487" s="441"/>
      <c r="D487" s="404" t="s">
        <v>162</v>
      </c>
      <c r="E487" s="437" t="s">
        <v>5</v>
      </c>
      <c r="F487" s="443" t="s">
        <v>84</v>
      </c>
      <c r="H487" s="442">
        <v>1</v>
      </c>
      <c r="L487" s="441"/>
      <c r="M487" s="440"/>
      <c r="N487" s="439"/>
      <c r="O487" s="439"/>
      <c r="P487" s="439"/>
      <c r="Q487" s="439"/>
      <c r="R487" s="439"/>
      <c r="S487" s="439"/>
      <c r="T487" s="438"/>
      <c r="AT487" s="437" t="s">
        <v>162</v>
      </c>
      <c r="AU487" s="437" t="s">
        <v>95</v>
      </c>
      <c r="AV487" s="436" t="s">
        <v>95</v>
      </c>
      <c r="AW487" s="436" t="s">
        <v>7</v>
      </c>
      <c r="AX487" s="436" t="s">
        <v>84</v>
      </c>
      <c r="AY487" s="437" t="s">
        <v>153</v>
      </c>
    </row>
    <row r="488" spans="2:65" s="417" customFormat="1" ht="37.35" customHeight="1">
      <c r="B488" s="425"/>
      <c r="D488" s="428" t="s">
        <v>78</v>
      </c>
      <c r="E488" s="435" t="s">
        <v>1903</v>
      </c>
      <c r="F488" s="435" t="s">
        <v>1902</v>
      </c>
      <c r="J488" s="434">
        <f>BK488</f>
        <v>0</v>
      </c>
      <c r="L488" s="425"/>
      <c r="M488" s="424"/>
      <c r="N488" s="422"/>
      <c r="O488" s="422"/>
      <c r="P488" s="423">
        <f>SUM(P489:P490)</f>
        <v>40</v>
      </c>
      <c r="Q488" s="422"/>
      <c r="R488" s="423">
        <f>SUM(R489:R490)</f>
        <v>0</v>
      </c>
      <c r="S488" s="422"/>
      <c r="T488" s="421">
        <f>SUM(T489:T490)</f>
        <v>0</v>
      </c>
      <c r="AR488" s="419" t="s">
        <v>159</v>
      </c>
      <c r="AT488" s="420" t="s">
        <v>78</v>
      </c>
      <c r="AU488" s="420" t="s">
        <v>79</v>
      </c>
      <c r="AY488" s="419" t="s">
        <v>153</v>
      </c>
      <c r="BK488" s="418">
        <f>SUM(BK489:BK490)</f>
        <v>0</v>
      </c>
    </row>
    <row r="489" spans="2:65" s="395" customFormat="1" ht="22.5" customHeight="1">
      <c r="B489" s="416"/>
      <c r="C489" s="415" t="s">
        <v>1102</v>
      </c>
      <c r="D489" s="415" t="s">
        <v>155</v>
      </c>
      <c r="E489" s="414" t="s">
        <v>1901</v>
      </c>
      <c r="F489" s="410" t="s">
        <v>1900</v>
      </c>
      <c r="G489" s="413" t="s">
        <v>1678</v>
      </c>
      <c r="H489" s="412">
        <v>40</v>
      </c>
      <c r="I489" s="411"/>
      <c r="J489" s="411">
        <f>ROUND(I489*H489,2)</f>
        <v>0</v>
      </c>
      <c r="K489" s="410" t="s">
        <v>1889</v>
      </c>
      <c r="L489" s="396"/>
      <c r="M489" s="409" t="s">
        <v>5</v>
      </c>
      <c r="N489" s="408" t="s">
        <v>42</v>
      </c>
      <c r="O489" s="407">
        <v>1</v>
      </c>
      <c r="P489" s="407">
        <f>O489*H489</f>
        <v>40</v>
      </c>
      <c r="Q489" s="407">
        <v>0</v>
      </c>
      <c r="R489" s="407">
        <f>Q489*H489</f>
        <v>0</v>
      </c>
      <c r="S489" s="407">
        <v>0</v>
      </c>
      <c r="T489" s="406">
        <f>S489*H489</f>
        <v>0</v>
      </c>
      <c r="AR489" s="399" t="s">
        <v>1899</v>
      </c>
      <c r="AT489" s="399" t="s">
        <v>155</v>
      </c>
      <c r="AU489" s="399" t="s">
        <v>84</v>
      </c>
      <c r="AY489" s="399" t="s">
        <v>153</v>
      </c>
      <c r="BE489" s="405">
        <f>IF(N489="základní",J489,0)</f>
        <v>0</v>
      </c>
      <c r="BF489" s="405">
        <f>IF(N489="snížená",J489,0)</f>
        <v>0</v>
      </c>
      <c r="BG489" s="405">
        <f>IF(N489="zákl. přenesená",J489,0)</f>
        <v>0</v>
      </c>
      <c r="BH489" s="405">
        <f>IF(N489="sníž. přenesená",J489,0)</f>
        <v>0</v>
      </c>
      <c r="BI489" s="405">
        <f>IF(N489="nulová",J489,0)</f>
        <v>0</v>
      </c>
      <c r="BJ489" s="399" t="s">
        <v>84</v>
      </c>
      <c r="BK489" s="405">
        <f>ROUND(I489*H489,2)</f>
        <v>0</v>
      </c>
      <c r="BL489" s="399" t="s">
        <v>1899</v>
      </c>
      <c r="BM489" s="399" t="s">
        <v>1898</v>
      </c>
    </row>
    <row r="490" spans="2:65" s="395" customFormat="1" ht="30" customHeight="1">
      <c r="B490" s="396"/>
      <c r="D490" s="404" t="s">
        <v>1886</v>
      </c>
      <c r="F490" s="403" t="s">
        <v>1897</v>
      </c>
      <c r="L490" s="396"/>
      <c r="M490" s="433"/>
      <c r="N490" s="432"/>
      <c r="O490" s="432"/>
      <c r="P490" s="432"/>
      <c r="Q490" s="432"/>
      <c r="R490" s="432"/>
      <c r="S490" s="432"/>
      <c r="T490" s="431"/>
      <c r="AT490" s="399" t="s">
        <v>1886</v>
      </c>
      <c r="AU490" s="399" t="s">
        <v>84</v>
      </c>
    </row>
    <row r="491" spans="2:65" s="417" customFormat="1" ht="37.35" customHeight="1">
      <c r="B491" s="425"/>
      <c r="D491" s="419" t="s">
        <v>78</v>
      </c>
      <c r="E491" s="430" t="s">
        <v>1896</v>
      </c>
      <c r="F491" s="430" t="s">
        <v>1895</v>
      </c>
      <c r="J491" s="429">
        <f>BK491</f>
        <v>0</v>
      </c>
      <c r="L491" s="425"/>
      <c r="M491" s="424"/>
      <c r="N491" s="422"/>
      <c r="O491" s="422"/>
      <c r="P491" s="423">
        <f>P492</f>
        <v>0</v>
      </c>
      <c r="Q491" s="422"/>
      <c r="R491" s="423">
        <f>R492</f>
        <v>0</v>
      </c>
      <c r="S491" s="422"/>
      <c r="T491" s="421">
        <f>T492</f>
        <v>0</v>
      </c>
      <c r="AR491" s="419" t="s">
        <v>232</v>
      </c>
      <c r="AT491" s="420" t="s">
        <v>78</v>
      </c>
      <c r="AU491" s="420" t="s">
        <v>79</v>
      </c>
      <c r="AY491" s="419" t="s">
        <v>153</v>
      </c>
      <c r="BK491" s="418">
        <f>BK492</f>
        <v>0</v>
      </c>
    </row>
    <row r="492" spans="2:65" s="417" customFormat="1" ht="19.899999999999999" customHeight="1">
      <c r="B492" s="425"/>
      <c r="D492" s="428" t="s">
        <v>78</v>
      </c>
      <c r="E492" s="427" t="s">
        <v>1894</v>
      </c>
      <c r="F492" s="427" t="s">
        <v>1893</v>
      </c>
      <c r="J492" s="426">
        <f>BK492</f>
        <v>0</v>
      </c>
      <c r="L492" s="425"/>
      <c r="M492" s="424"/>
      <c r="N492" s="422"/>
      <c r="O492" s="422"/>
      <c r="P492" s="423">
        <f>SUM(P493:P494)</f>
        <v>0</v>
      </c>
      <c r="Q492" s="422"/>
      <c r="R492" s="423">
        <f>SUM(R493:R494)</f>
        <v>0</v>
      </c>
      <c r="S492" s="422"/>
      <c r="T492" s="421">
        <f>SUM(T493:T494)</f>
        <v>0</v>
      </c>
      <c r="AR492" s="419" t="s">
        <v>232</v>
      </c>
      <c r="AT492" s="420" t="s">
        <v>78</v>
      </c>
      <c r="AU492" s="420" t="s">
        <v>84</v>
      </c>
      <c r="AY492" s="419" t="s">
        <v>153</v>
      </c>
      <c r="BK492" s="418">
        <f>SUM(BK493:BK494)</f>
        <v>0</v>
      </c>
    </row>
    <row r="493" spans="2:65" s="395" customFormat="1" ht="22.5" customHeight="1">
      <c r="B493" s="416"/>
      <c r="C493" s="415" t="s">
        <v>1106</v>
      </c>
      <c r="D493" s="415" t="s">
        <v>155</v>
      </c>
      <c r="E493" s="414" t="s">
        <v>1892</v>
      </c>
      <c r="F493" s="410" t="s">
        <v>1891</v>
      </c>
      <c r="G493" s="413" t="s">
        <v>1890</v>
      </c>
      <c r="H493" s="412">
        <v>1</v>
      </c>
      <c r="I493" s="411"/>
      <c r="J493" s="411">
        <f>ROUND(I493*H493,2)</f>
        <v>0</v>
      </c>
      <c r="K493" s="410" t="s">
        <v>1889</v>
      </c>
      <c r="L493" s="396"/>
      <c r="M493" s="409" t="s">
        <v>5</v>
      </c>
      <c r="N493" s="408" t="s">
        <v>42</v>
      </c>
      <c r="O493" s="407">
        <v>0</v>
      </c>
      <c r="P493" s="407">
        <f>O493*H493</f>
        <v>0</v>
      </c>
      <c r="Q493" s="407">
        <v>0</v>
      </c>
      <c r="R493" s="407">
        <f>Q493*H493</f>
        <v>0</v>
      </c>
      <c r="S493" s="407">
        <v>0</v>
      </c>
      <c r="T493" s="406">
        <f>S493*H493</f>
        <v>0</v>
      </c>
      <c r="AR493" s="399" t="s">
        <v>1269</v>
      </c>
      <c r="AT493" s="399" t="s">
        <v>155</v>
      </c>
      <c r="AU493" s="399" t="s">
        <v>95</v>
      </c>
      <c r="AY493" s="399" t="s">
        <v>153</v>
      </c>
      <c r="BE493" s="405">
        <f>IF(N493="základní",J493,0)</f>
        <v>0</v>
      </c>
      <c r="BF493" s="405">
        <f>IF(N493="snížená",J493,0)</f>
        <v>0</v>
      </c>
      <c r="BG493" s="405">
        <f>IF(N493="zákl. přenesená",J493,0)</f>
        <v>0</v>
      </c>
      <c r="BH493" s="405">
        <f>IF(N493="sníž. přenesená",J493,0)</f>
        <v>0</v>
      </c>
      <c r="BI493" s="405">
        <f>IF(N493="nulová",J493,0)</f>
        <v>0</v>
      </c>
      <c r="BJ493" s="399" t="s">
        <v>84</v>
      </c>
      <c r="BK493" s="405">
        <f>ROUND(I493*H493,2)</f>
        <v>0</v>
      </c>
      <c r="BL493" s="399" t="s">
        <v>1269</v>
      </c>
      <c r="BM493" s="399" t="s">
        <v>1888</v>
      </c>
    </row>
    <row r="494" spans="2:65" s="395" customFormat="1" ht="30" customHeight="1">
      <c r="B494" s="396"/>
      <c r="D494" s="404" t="s">
        <v>1886</v>
      </c>
      <c r="F494" s="403" t="s">
        <v>1887</v>
      </c>
      <c r="L494" s="396"/>
      <c r="M494" s="402"/>
      <c r="N494" s="401"/>
      <c r="O494" s="401"/>
      <c r="P494" s="401"/>
      <c r="Q494" s="401"/>
      <c r="R494" s="401"/>
      <c r="S494" s="401"/>
      <c r="T494" s="400"/>
      <c r="AT494" s="399" t="s">
        <v>1886</v>
      </c>
      <c r="AU494" s="399" t="s">
        <v>95</v>
      </c>
    </row>
    <row r="495" spans="2:65" s="395" customFormat="1" ht="6.95" customHeight="1">
      <c r="B495" s="398"/>
      <c r="C495" s="397"/>
      <c r="D495" s="397"/>
      <c r="E495" s="397"/>
      <c r="F495" s="397"/>
      <c r="G495" s="397"/>
      <c r="H495" s="397"/>
      <c r="I495" s="397"/>
      <c r="J495" s="397"/>
      <c r="K495" s="397"/>
      <c r="L495" s="396"/>
    </row>
    <row r="496" spans="2:65">
      <c r="AT496" s="394"/>
    </row>
  </sheetData>
  <autoFilter ref="C89:K89"/>
  <mergeCells count="9">
    <mergeCell ref="E82:H82"/>
    <mergeCell ref="G1:H1"/>
    <mergeCell ref="L2:V2"/>
    <mergeCell ref="E7:H7"/>
    <mergeCell ref="E9:H9"/>
    <mergeCell ref="E24:H24"/>
    <mergeCell ref="E45:H45"/>
    <mergeCell ref="E47:H47"/>
    <mergeCell ref="E80:H80"/>
  </mergeCells>
  <hyperlinks>
    <hyperlink ref="F1:G1" location="C2" tooltip="Krycí list soupisu" display="1) Krycí list soupisu"/>
    <hyperlink ref="G1:H1" location="C54" tooltip="Rekapitulace" display="2) Rekapitulace"/>
    <hyperlink ref="J1" location="C89" tooltip="Soupis prací" display="3) Soupis prací"/>
    <hyperlink ref="L1:V1" location="'Rekapitulace stavby'!C2" tooltip="Rekapitulace stavby" display="Rekapitulace stavby"/>
  </hyperlinks>
  <pageMargins left="0.58333331346511841" right="0.58333331346511841" top="0.58333331346511841" bottom="0.58333331346511841" header="0" footer="0"/>
  <pageSetup paperSize="9" fitToHeight="100" orientation="landscape" blackAndWhite="1" errors="blank" r:id="rId1"/>
  <headerFooter>
    <oddFooter>&amp;CStrana &amp;P z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7</vt:i4>
      </vt:variant>
      <vt:variant>
        <vt:lpstr>Pojmenované oblasti</vt:lpstr>
      </vt:variant>
      <vt:variant>
        <vt:i4>8</vt:i4>
      </vt:variant>
    </vt:vector>
  </HeadingPairs>
  <TitlesOfParts>
    <vt:vector size="15" baseType="lpstr">
      <vt:lpstr>Rekapitulace stavby</vt:lpstr>
      <vt:lpstr>Demontáže,demolice</vt:lpstr>
      <vt:lpstr>Stavební_část</vt:lpstr>
      <vt:lpstr>Rekapitulace elektro</vt:lpstr>
      <vt:lpstr>Rozpočet elektro</vt:lpstr>
      <vt:lpstr>VZT</vt:lpstr>
      <vt:lpstr>ZTI</vt:lpstr>
      <vt:lpstr>'Demontáže,demolice'!Názvy_tisku</vt:lpstr>
      <vt:lpstr>'Rekapitulace stavby'!Názvy_tisku</vt:lpstr>
      <vt:lpstr>Stavební_část!Názvy_tisku</vt:lpstr>
      <vt:lpstr>ZTI!Názvy_tisku</vt:lpstr>
      <vt:lpstr>'Demontáže,demolice'!Oblast_tisku</vt:lpstr>
      <vt:lpstr>'Rekapitulace stavby'!Oblast_tisku</vt:lpstr>
      <vt:lpstr>Stavební_část!Oblast_tisku</vt:lpstr>
      <vt:lpstr>ZTI!Oblast_tisku</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DESKTOP-E2J5M8A\Katka</dc:creator>
  <cp:lastModifiedBy>Jirka</cp:lastModifiedBy>
  <dcterms:created xsi:type="dcterms:W3CDTF">2017-03-21T16:40:02Z</dcterms:created>
  <dcterms:modified xsi:type="dcterms:W3CDTF">2017-06-23T14:17:51Z</dcterms:modified>
</cp:coreProperties>
</file>