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40" windowWidth="19815" windowHeight="9150" activeTab="1"/>
  </bookViews>
  <sheets>
    <sheet name="Rekapitulace stavby" sheetId="1" r:id="rId1"/>
    <sheet name="2017-05 - Rekonstrukce vo..." sheetId="2" r:id="rId2"/>
  </sheets>
  <definedNames>
    <definedName name="_xlnm.Print_Titles" localSheetId="1">'2017-05 - Rekonstrukce vo...'!$121:$121</definedName>
    <definedName name="_xlnm.Print_Titles" localSheetId="0">'Rekapitulace stavby'!$85:$85</definedName>
    <definedName name="_xlnm.Print_Area" localSheetId="1">'2017-05 - Rekonstrukce vo...'!$C$4:$Q$70,'2017-05 - Rekonstrukce vo...'!$C$76:$Q$106,'2017-05 - Rekonstrukce vo...'!$C$112:$Q$175</definedName>
    <definedName name="_xlnm.Print_Area" localSheetId="0">'Rekapitulace stavby'!$C$4:$AP$70,'Rekapitulace stavby'!$C$76:$AP$96</definedName>
  </definedNames>
  <calcPr calcId="145621"/>
</workbook>
</file>

<file path=xl/calcChain.xml><?xml version="1.0" encoding="utf-8"?>
<calcChain xmlns="http://schemas.openxmlformats.org/spreadsheetml/2006/main">
  <c r="BA88" i="1" l="1"/>
  <c r="AZ88" i="1"/>
  <c r="BI175" i="2"/>
  <c r="BH175" i="2"/>
  <c r="BG175" i="2"/>
  <c r="BF175" i="2"/>
  <c r="X175" i="2"/>
  <c r="W175" i="2"/>
  <c r="V175" i="2"/>
  <c r="BK175" i="2" s="1"/>
  <c r="P175" i="2" s="1"/>
  <c r="BE175" i="2" s="1"/>
  <c r="BI174" i="2"/>
  <c r="BH174" i="2"/>
  <c r="BG174" i="2"/>
  <c r="BF174" i="2"/>
  <c r="X174" i="2"/>
  <c r="W174" i="2"/>
  <c r="V174" i="2"/>
  <c r="BK174" i="2" s="1"/>
  <c r="P174" i="2" s="1"/>
  <c r="BE174" i="2" s="1"/>
  <c r="BI173" i="2"/>
  <c r="BH173" i="2"/>
  <c r="BG173" i="2"/>
  <c r="BF173" i="2"/>
  <c r="X173" i="2"/>
  <c r="W173" i="2"/>
  <c r="V173" i="2"/>
  <c r="BK173" i="2" s="1"/>
  <c r="P173" i="2" s="1"/>
  <c r="BE173" i="2" s="1"/>
  <c r="BI172" i="2"/>
  <c r="BH172" i="2"/>
  <c r="BG172" i="2"/>
  <c r="BF172" i="2"/>
  <c r="X172" i="2"/>
  <c r="W172" i="2"/>
  <c r="V172" i="2"/>
  <c r="BK172" i="2" s="1"/>
  <c r="P172" i="2" s="1"/>
  <c r="BE172" i="2" s="1"/>
  <c r="BI171" i="2"/>
  <c r="BH171" i="2"/>
  <c r="BG171" i="2"/>
  <c r="BF171" i="2"/>
  <c r="X171" i="2"/>
  <c r="X170" i="2" s="1"/>
  <c r="K96" i="2" s="1"/>
  <c r="W171" i="2"/>
  <c r="W170" i="2" s="1"/>
  <c r="H96" i="2" s="1"/>
  <c r="V171" i="2"/>
  <c r="BK171" i="2" s="1"/>
  <c r="BI169" i="2"/>
  <c r="BH169" i="2"/>
  <c r="BG169" i="2"/>
  <c r="BF169" i="2"/>
  <c r="X169" i="2"/>
  <c r="X168" i="2" s="1"/>
  <c r="K95" i="2" s="1"/>
  <c r="W169" i="2"/>
  <c r="W168" i="2" s="1"/>
  <c r="H95" i="2" s="1"/>
  <c r="AD169" i="2"/>
  <c r="AD168" i="2" s="1"/>
  <c r="AB169" i="2"/>
  <c r="AB168" i="2" s="1"/>
  <c r="Z169" i="2"/>
  <c r="Z168" i="2" s="1"/>
  <c r="V169" i="2"/>
  <c r="BK169" i="2" s="1"/>
  <c r="BK168" i="2" s="1"/>
  <c r="M168" i="2" s="1"/>
  <c r="M95" i="2" s="1"/>
  <c r="BI167" i="2"/>
  <c r="BH167" i="2"/>
  <c r="BG167" i="2"/>
  <c r="BF167" i="2"/>
  <c r="X167" i="2"/>
  <c r="W167" i="2"/>
  <c r="AD167" i="2"/>
  <c r="AB167" i="2"/>
  <c r="Z167" i="2"/>
  <c r="V167" i="2"/>
  <c r="BK167" i="2" s="1"/>
  <c r="BI166" i="2"/>
  <c r="BH166" i="2"/>
  <c r="BG166" i="2"/>
  <c r="BF166" i="2"/>
  <c r="X166" i="2"/>
  <c r="W166" i="2"/>
  <c r="AD166" i="2"/>
  <c r="AB166" i="2"/>
  <c r="Z166" i="2"/>
  <c r="V166" i="2"/>
  <c r="BK166" i="2" s="1"/>
  <c r="BI165" i="2"/>
  <c r="BH165" i="2"/>
  <c r="BG165" i="2"/>
  <c r="BF165" i="2"/>
  <c r="X165" i="2"/>
  <c r="X164" i="2" s="1"/>
  <c r="W165" i="2"/>
  <c r="AD165" i="2"/>
  <c r="AB165" i="2"/>
  <c r="Z165" i="2"/>
  <c r="Z164" i="2" s="1"/>
  <c r="BK165" i="2"/>
  <c r="V165" i="2"/>
  <c r="P165" i="2" s="1"/>
  <c r="BE165" i="2" s="1"/>
  <c r="BI162" i="2"/>
  <c r="BH162" i="2"/>
  <c r="BG162" i="2"/>
  <c r="BF162" i="2"/>
  <c r="X162" i="2"/>
  <c r="W162" i="2"/>
  <c r="AD162" i="2"/>
  <c r="AB162" i="2"/>
  <c r="Z162" i="2"/>
  <c r="P162" i="2"/>
  <c r="BE162" i="2" s="1"/>
  <c r="V162" i="2"/>
  <c r="BK162" i="2" s="1"/>
  <c r="BI161" i="2"/>
  <c r="BH161" i="2"/>
  <c r="BG161" i="2"/>
  <c r="BF161" i="2"/>
  <c r="X161" i="2"/>
  <c r="W161" i="2"/>
  <c r="AD161" i="2"/>
  <c r="AB161" i="2"/>
  <c r="Z161" i="2"/>
  <c r="V161" i="2"/>
  <c r="P161" i="2" s="1"/>
  <c r="BE161" i="2" s="1"/>
  <c r="BI160" i="2"/>
  <c r="BH160" i="2"/>
  <c r="BG160" i="2"/>
  <c r="BF160" i="2"/>
  <c r="X160" i="2"/>
  <c r="W160" i="2"/>
  <c r="AD160" i="2"/>
  <c r="AB160" i="2"/>
  <c r="Z160" i="2"/>
  <c r="V160" i="2"/>
  <c r="P160" i="2" s="1"/>
  <c r="BE160" i="2" s="1"/>
  <c r="BI157" i="2"/>
  <c r="BH157" i="2"/>
  <c r="BG157" i="2"/>
  <c r="BF157" i="2"/>
  <c r="X157" i="2"/>
  <c r="W157" i="2"/>
  <c r="AD157" i="2"/>
  <c r="AB157" i="2"/>
  <c r="Z157" i="2"/>
  <c r="V157" i="2"/>
  <c r="BK157" i="2" s="1"/>
  <c r="BI154" i="2"/>
  <c r="BH154" i="2"/>
  <c r="BG154" i="2"/>
  <c r="BF154" i="2"/>
  <c r="X154" i="2"/>
  <c r="W154" i="2"/>
  <c r="AD154" i="2"/>
  <c r="AB154" i="2"/>
  <c r="Z154" i="2"/>
  <c r="P154" i="2"/>
  <c r="BE154" i="2" s="1"/>
  <c r="V154" i="2"/>
  <c r="BK154" i="2" s="1"/>
  <c r="BI150" i="2"/>
  <c r="BH150" i="2"/>
  <c r="BG150" i="2"/>
  <c r="BF150" i="2"/>
  <c r="X150" i="2"/>
  <c r="W150" i="2"/>
  <c r="AD150" i="2"/>
  <c r="AB150" i="2"/>
  <c r="Z150" i="2"/>
  <c r="BK150" i="2"/>
  <c r="P150" i="2"/>
  <c r="BE150" i="2" s="1"/>
  <c r="V150" i="2"/>
  <c r="BI146" i="2"/>
  <c r="BH146" i="2"/>
  <c r="BG146" i="2"/>
  <c r="BF146" i="2"/>
  <c r="X146" i="2"/>
  <c r="W146" i="2"/>
  <c r="AD146" i="2"/>
  <c r="AB146" i="2"/>
  <c r="Z146" i="2"/>
  <c r="V146" i="2"/>
  <c r="BK146" i="2" s="1"/>
  <c r="BI143" i="2"/>
  <c r="BH143" i="2"/>
  <c r="BG143" i="2"/>
  <c r="BF143" i="2"/>
  <c r="X143" i="2"/>
  <c r="W143" i="2"/>
  <c r="AD143" i="2"/>
  <c r="AB143" i="2"/>
  <c r="Z143" i="2"/>
  <c r="P143" i="2"/>
  <c r="BE143" i="2" s="1"/>
  <c r="V143" i="2"/>
  <c r="BK143" i="2" s="1"/>
  <c r="BI140" i="2"/>
  <c r="BH140" i="2"/>
  <c r="BG140" i="2"/>
  <c r="BF140" i="2"/>
  <c r="X140" i="2"/>
  <c r="W140" i="2"/>
  <c r="AD140" i="2"/>
  <c r="AB140" i="2"/>
  <c r="Z140" i="2"/>
  <c r="BK140" i="2"/>
  <c r="V140" i="2"/>
  <c r="P140" i="2" s="1"/>
  <c r="BE140" i="2" s="1"/>
  <c r="BI137" i="2"/>
  <c r="BH137" i="2"/>
  <c r="BG137" i="2"/>
  <c r="BF137" i="2"/>
  <c r="X137" i="2"/>
  <c r="W137" i="2"/>
  <c r="AD137" i="2"/>
  <c r="AB137" i="2"/>
  <c r="Z137" i="2"/>
  <c r="V137" i="2"/>
  <c r="BK137" i="2" s="1"/>
  <c r="BI136" i="2"/>
  <c r="BH136" i="2"/>
  <c r="BG136" i="2"/>
  <c r="BF136" i="2"/>
  <c r="X136" i="2"/>
  <c r="W136" i="2"/>
  <c r="AD136" i="2"/>
  <c r="AB136" i="2"/>
  <c r="Z136" i="2"/>
  <c r="V136" i="2"/>
  <c r="P136" i="2" s="1"/>
  <c r="BE136" i="2" s="1"/>
  <c r="BI135" i="2"/>
  <c r="BH135" i="2"/>
  <c r="BG135" i="2"/>
  <c r="BF135" i="2"/>
  <c r="X135" i="2"/>
  <c r="W135" i="2"/>
  <c r="AD135" i="2"/>
  <c r="AB135" i="2"/>
  <c r="Z135" i="2"/>
  <c r="V135" i="2"/>
  <c r="BK135" i="2" s="1"/>
  <c r="BI134" i="2"/>
  <c r="BH134" i="2"/>
  <c r="BG134" i="2"/>
  <c r="BF134" i="2"/>
  <c r="X134" i="2"/>
  <c r="W134" i="2"/>
  <c r="AD134" i="2"/>
  <c r="AB134" i="2"/>
  <c r="Z134" i="2"/>
  <c r="V134" i="2"/>
  <c r="BK134" i="2" s="1"/>
  <c r="BI133" i="2"/>
  <c r="BH133" i="2"/>
  <c r="BG133" i="2"/>
  <c r="BF133" i="2"/>
  <c r="X133" i="2"/>
  <c r="W133" i="2"/>
  <c r="AD133" i="2"/>
  <c r="AB133" i="2"/>
  <c r="Z133" i="2"/>
  <c r="V133" i="2"/>
  <c r="BK133" i="2" s="1"/>
  <c r="BI130" i="2"/>
  <c r="BH130" i="2"/>
  <c r="BG130" i="2"/>
  <c r="BF130" i="2"/>
  <c r="X130" i="2"/>
  <c r="W130" i="2"/>
  <c r="AD130" i="2"/>
  <c r="AB130" i="2"/>
  <c r="Z130" i="2"/>
  <c r="V130" i="2"/>
  <c r="P130" i="2" s="1"/>
  <c r="BE130" i="2" s="1"/>
  <c r="BI128" i="2"/>
  <c r="BH128" i="2"/>
  <c r="BG128" i="2"/>
  <c r="BF128" i="2"/>
  <c r="X128" i="2"/>
  <c r="W128" i="2"/>
  <c r="AD128" i="2"/>
  <c r="AB128" i="2"/>
  <c r="Z128" i="2"/>
  <c r="BK128" i="2"/>
  <c r="V128" i="2"/>
  <c r="P128" i="2" s="1"/>
  <c r="BE128" i="2" s="1"/>
  <c r="BI127" i="2"/>
  <c r="BH127" i="2"/>
  <c r="BG127" i="2"/>
  <c r="BF127" i="2"/>
  <c r="X127" i="2"/>
  <c r="W127" i="2"/>
  <c r="AD127" i="2"/>
  <c r="AB127" i="2"/>
  <c r="Z127" i="2"/>
  <c r="BK127" i="2"/>
  <c r="P127" i="2"/>
  <c r="BE127" i="2" s="1"/>
  <c r="V127" i="2"/>
  <c r="BI126" i="2"/>
  <c r="BH126" i="2"/>
  <c r="BG126" i="2"/>
  <c r="BF126" i="2"/>
  <c r="X126" i="2"/>
  <c r="W126" i="2"/>
  <c r="AD126" i="2"/>
  <c r="AB126" i="2"/>
  <c r="Z126" i="2"/>
  <c r="V126" i="2"/>
  <c r="BK126" i="2" s="1"/>
  <c r="BI125" i="2"/>
  <c r="BH125" i="2"/>
  <c r="BG125" i="2"/>
  <c r="BF125" i="2"/>
  <c r="X125" i="2"/>
  <c r="W125" i="2"/>
  <c r="AD125" i="2"/>
  <c r="AB125" i="2"/>
  <c r="AB124" i="2" s="1"/>
  <c r="Z125" i="2"/>
  <c r="V125" i="2"/>
  <c r="BK125" i="2" s="1"/>
  <c r="M119" i="2"/>
  <c r="M118" i="2"/>
  <c r="F118" i="2"/>
  <c r="F116" i="2"/>
  <c r="F114" i="2"/>
  <c r="BI104" i="2"/>
  <c r="BH104" i="2"/>
  <c r="BG104" i="2"/>
  <c r="BF104" i="2"/>
  <c r="BI103" i="2"/>
  <c r="BH103" i="2"/>
  <c r="BG103" i="2"/>
  <c r="BF103" i="2"/>
  <c r="BI102" i="2"/>
  <c r="BH102" i="2"/>
  <c r="BG102" i="2"/>
  <c r="BF102" i="2"/>
  <c r="BI101" i="2"/>
  <c r="BH101" i="2"/>
  <c r="BG101" i="2"/>
  <c r="BF101" i="2"/>
  <c r="BI100" i="2"/>
  <c r="BH100" i="2"/>
  <c r="BG100" i="2"/>
  <c r="BF100" i="2"/>
  <c r="BI99" i="2"/>
  <c r="BH99" i="2"/>
  <c r="BG99" i="2"/>
  <c r="BF99" i="2"/>
  <c r="M83" i="2"/>
  <c r="M82" i="2"/>
  <c r="F82" i="2"/>
  <c r="F80" i="2"/>
  <c r="F78" i="2"/>
  <c r="O14" i="2"/>
  <c r="E14" i="2"/>
  <c r="F119" i="2" s="1"/>
  <c r="O13" i="2"/>
  <c r="O8" i="2"/>
  <c r="M116" i="2" s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C93" i="1"/>
  <c r="CH93" i="1"/>
  <c r="CB93" i="1"/>
  <c r="CG93" i="1"/>
  <c r="CA93" i="1"/>
  <c r="CF93" i="1"/>
  <c r="BZ93" i="1"/>
  <c r="CE93" i="1"/>
  <c r="CK92" i="1"/>
  <c r="CJ92" i="1"/>
  <c r="CI92" i="1"/>
  <c r="CC92" i="1"/>
  <c r="CH92" i="1"/>
  <c r="CB92" i="1"/>
  <c r="CG92" i="1"/>
  <c r="CA92" i="1"/>
  <c r="CF92" i="1"/>
  <c r="BZ92" i="1"/>
  <c r="CE92" i="1"/>
  <c r="CK91" i="1"/>
  <c r="CJ91" i="1"/>
  <c r="CI91" i="1"/>
  <c r="CH91" i="1"/>
  <c r="CG91" i="1"/>
  <c r="CF91" i="1"/>
  <c r="BZ91" i="1"/>
  <c r="CE91" i="1"/>
  <c r="AM83" i="1"/>
  <c r="L83" i="1"/>
  <c r="AM82" i="1"/>
  <c r="L82" i="1"/>
  <c r="AM80" i="1"/>
  <c r="L80" i="1"/>
  <c r="L78" i="1"/>
  <c r="L77" i="1"/>
  <c r="H35" i="2" l="1"/>
  <c r="BD88" i="1" s="1"/>
  <c r="BD87" i="1" s="1"/>
  <c r="AB129" i="2"/>
  <c r="AB123" i="2" s="1"/>
  <c r="AD124" i="2"/>
  <c r="M34" i="2"/>
  <c r="AY88" i="1" s="1"/>
  <c r="W139" i="2"/>
  <c r="W138" i="2" s="1"/>
  <c r="H91" i="2" s="1"/>
  <c r="BK170" i="2"/>
  <c r="M170" i="2" s="1"/>
  <c r="M96" i="2" s="1"/>
  <c r="H36" i="2"/>
  <c r="BE88" i="1" s="1"/>
  <c r="BE87" i="1" s="1"/>
  <c r="W36" i="1" s="1"/>
  <c r="P125" i="2"/>
  <c r="BE125" i="2" s="1"/>
  <c r="W124" i="2"/>
  <c r="H89" i="2" s="1"/>
  <c r="BK130" i="2"/>
  <c r="W129" i="2"/>
  <c r="H90" i="2" s="1"/>
  <c r="P135" i="2"/>
  <c r="BE135" i="2" s="1"/>
  <c r="BK136" i="2"/>
  <c r="AB139" i="2"/>
  <c r="AB138" i="2" s="1"/>
  <c r="BK160" i="2"/>
  <c r="BK139" i="2" s="1"/>
  <c r="AD164" i="2"/>
  <c r="P166" i="2"/>
  <c r="BE166" i="2" s="1"/>
  <c r="H37" i="2"/>
  <c r="BF88" i="1" s="1"/>
  <c r="BF87" i="1" s="1"/>
  <c r="W37" i="1" s="1"/>
  <c r="Z124" i="2"/>
  <c r="X124" i="2"/>
  <c r="K89" i="2" s="1"/>
  <c r="Z129" i="2"/>
  <c r="X129" i="2"/>
  <c r="K90" i="2" s="1"/>
  <c r="AD139" i="2"/>
  <c r="AD138" i="2" s="1"/>
  <c r="W164" i="2"/>
  <c r="W163" i="2" s="1"/>
  <c r="H93" i="2" s="1"/>
  <c r="BK124" i="2"/>
  <c r="M124" i="2" s="1"/>
  <c r="M89" i="2" s="1"/>
  <c r="AD129" i="2"/>
  <c r="P133" i="2"/>
  <c r="BE133" i="2" s="1"/>
  <c r="P137" i="2"/>
  <c r="BE137" i="2" s="1"/>
  <c r="Z139" i="2"/>
  <c r="Z138" i="2" s="1"/>
  <c r="X139" i="2"/>
  <c r="X138" i="2" s="1"/>
  <c r="K91" i="2" s="1"/>
  <c r="BK161" i="2"/>
  <c r="AB164" i="2"/>
  <c r="AB163" i="2" s="1"/>
  <c r="W35" i="1"/>
  <c r="AZ87" i="1"/>
  <c r="AD163" i="2"/>
  <c r="BK129" i="2"/>
  <c r="M129" i="2" s="1"/>
  <c r="M90" i="2" s="1"/>
  <c r="BK164" i="2"/>
  <c r="H94" i="2"/>
  <c r="Z163" i="2"/>
  <c r="K94" i="2"/>
  <c r="X163" i="2"/>
  <c r="K93" i="2" s="1"/>
  <c r="P126" i="2"/>
  <c r="BE126" i="2" s="1"/>
  <c r="P134" i="2"/>
  <c r="BE134" i="2" s="1"/>
  <c r="P146" i="2"/>
  <c r="BE146" i="2" s="1"/>
  <c r="P157" i="2"/>
  <c r="BE157" i="2" s="1"/>
  <c r="P167" i="2"/>
  <c r="BE167" i="2" s="1"/>
  <c r="P169" i="2"/>
  <c r="BE169" i="2" s="1"/>
  <c r="P171" i="2"/>
  <c r="BE171" i="2" s="1"/>
  <c r="F83" i="2"/>
  <c r="M80" i="2"/>
  <c r="H34" i="2"/>
  <c r="BC88" i="1" s="1"/>
  <c r="BC87" i="1" s="1"/>
  <c r="AB122" i="2" l="1"/>
  <c r="Z123" i="2"/>
  <c r="Z122" i="2" s="1"/>
  <c r="AW88" i="1" s="1"/>
  <c r="AW87" i="1" s="1"/>
  <c r="AD123" i="2"/>
  <c r="AD122" i="2" s="1"/>
  <c r="X123" i="2"/>
  <c r="K88" i="2" s="1"/>
  <c r="K92" i="2"/>
  <c r="H92" i="2"/>
  <c r="BA87" i="1"/>
  <c r="M139" i="2"/>
  <c r="M92" i="2" s="1"/>
  <c r="BK138" i="2"/>
  <c r="M138" i="2" s="1"/>
  <c r="M91" i="2" s="1"/>
  <c r="W123" i="2"/>
  <c r="W122" i="2" s="1"/>
  <c r="H87" i="2" s="1"/>
  <c r="M27" i="2" s="1"/>
  <c r="AS88" i="1" s="1"/>
  <c r="AS87" i="1" s="1"/>
  <c r="AK27" i="1" s="1"/>
  <c r="AY87" i="1"/>
  <c r="AK34" i="1" s="1"/>
  <c r="W34" i="1"/>
  <c r="BK123" i="2"/>
  <c r="X122" i="2"/>
  <c r="K87" i="2" s="1"/>
  <c r="M28" i="2" s="1"/>
  <c r="AT88" i="1" s="1"/>
  <c r="AT87" i="1" s="1"/>
  <c r="AK28" i="1" s="1"/>
  <c r="M164" i="2"/>
  <c r="M94" i="2" s="1"/>
  <c r="BK163" i="2"/>
  <c r="M163" i="2" s="1"/>
  <c r="M93" i="2" s="1"/>
  <c r="H88" i="2" l="1"/>
  <c r="M123" i="2"/>
  <c r="M88" i="2" s="1"/>
  <c r="BK122" i="2"/>
  <c r="M122" i="2" s="1"/>
  <c r="M87" i="2" s="1"/>
  <c r="M103" i="2" l="1"/>
  <c r="BE103" i="2" s="1"/>
  <c r="M101" i="2"/>
  <c r="BE101" i="2" s="1"/>
  <c r="M99" i="2"/>
  <c r="M26" i="2"/>
  <c r="M104" i="2"/>
  <c r="BE104" i="2" s="1"/>
  <c r="M102" i="2"/>
  <c r="BE102" i="2" s="1"/>
  <c r="M100" i="2"/>
  <c r="BE100" i="2" s="1"/>
  <c r="M98" i="2" l="1"/>
  <c r="BE99" i="2"/>
  <c r="M33" i="2" l="1"/>
  <c r="AX88" i="1" s="1"/>
  <c r="AV88" i="1" s="1"/>
  <c r="H33" i="2"/>
  <c r="BB88" i="1" s="1"/>
  <c r="BB87" i="1" s="1"/>
  <c r="M29" i="2"/>
  <c r="L106" i="2"/>
  <c r="AU88" i="1" l="1"/>
  <c r="AU87" i="1" s="1"/>
  <c r="M31" i="2"/>
  <c r="AX87" i="1"/>
  <c r="AV87" i="1" l="1"/>
  <c r="L39" i="2"/>
  <c r="AG88" i="1"/>
  <c r="AG87" i="1" l="1"/>
  <c r="AN88" i="1"/>
  <c r="AK26" i="1" l="1"/>
  <c r="AG94" i="1"/>
  <c r="AG93" i="1"/>
  <c r="AG92" i="1"/>
  <c r="AG91" i="1"/>
  <c r="AN87" i="1"/>
  <c r="CD93" i="1" l="1"/>
  <c r="AV93" i="1"/>
  <c r="BY93" i="1" s="1"/>
  <c r="AV92" i="1"/>
  <c r="BY92" i="1" s="1"/>
  <c r="CD92" i="1"/>
  <c r="CD94" i="1"/>
  <c r="AV94" i="1"/>
  <c r="BY94" i="1" s="1"/>
  <c r="AG90" i="1"/>
  <c r="AV91" i="1"/>
  <c r="BY91" i="1" s="1"/>
  <c r="CD91" i="1"/>
  <c r="AK33" i="1" l="1"/>
  <c r="AN91" i="1"/>
  <c r="AN93" i="1"/>
  <c r="AK29" i="1"/>
  <c r="AK31" i="1" s="1"/>
  <c r="AG96" i="1"/>
  <c r="W33" i="1"/>
  <c r="AN94" i="1"/>
  <c r="AN92" i="1"/>
  <c r="AK39" i="1" l="1"/>
  <c r="AN90" i="1"/>
  <c r="AN96" i="1" s="1"/>
</calcChain>
</file>

<file path=xl/sharedStrings.xml><?xml version="1.0" encoding="utf-8"?>
<sst xmlns="http://schemas.openxmlformats.org/spreadsheetml/2006/main" count="873" uniqueCount="259">
  <si>
    <t>2012</t>
  </si>
  <si>
    <t>List obsahuje:</t>
  </si>
  <si>
    <t>1) Souhrnný list stavby</t>
  </si>
  <si>
    <t>2) Rekapitulace objektů</t>
  </si>
  <si>
    <t>2.0</t>
  </si>
  <si>
    <t/>
  </si>
  <si>
    <t>False</t>
  </si>
  <si>
    <t>True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</si>
  <si>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</si>
  <si>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</si>
  <si>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</si>
  <si>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</si>
  <si>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</si>
  <si>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</si>
  <si>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</si>
  <si>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</si>
  <si>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</si>
  <si>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</si>
  <si>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2017-05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</si>
  <si>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</si>
  <si>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</si>
  <si>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JKSO:</t>
  </si>
  <si>
    <t>CC-CZ:</t>
  </si>
  <si>
    <t>Místo:</t>
  </si>
  <si>
    <t>ZOO Praha</t>
  </si>
  <si>
    <t>Datum:</t>
  </si>
  <si>
    <t>10.05.2017</t>
  </si>
  <si>
    <t>Objednatel:</t>
  </si>
  <si>
    <t>IČ:</t>
  </si>
  <si>
    <t>DIČ:</t>
  </si>
  <si>
    <t>Zhotovitel:</t>
  </si>
  <si>
    <t>Vyplň údaj</t>
  </si>
  <si>
    <t>Projektant:</t>
  </si>
  <si>
    <t>Statika s.r.o.</t>
  </si>
  <si>
    <t>Zpracovatel:</t>
  </si>
  <si>
    <t>Kučerová, upravila Ing. Kateřina Petlíková</t>
  </si>
  <si>
    <t>Poznámka:</t>
  </si>
  <si>
    <t>Náklady z rozpočtů</t>
  </si>
  <si>
    <t>Materiál</t>
  </si>
  <si>
    <t>Montáž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</si>
  <si>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</si>
  <si>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</si>
  <si>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</si>
  <si>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</si>
  <si>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</si>
  <si>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</si>
  <si>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</si>
  <si>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</si>
  <si>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</si>
  <si>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</si>
  <si>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</si>
  <si>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</si>
  <si>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</si>
  <si>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</si>
  <si>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</si>
  <si>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</si>
  <si>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</si>
  <si>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</si>
  <si>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</si>
  <si>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</si>
  <si>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</si>
  <si>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</si>
  <si>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</si>
  <si>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</si>
  <si>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</si>
  <si>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</si>
  <si>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</si>
  <si>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</si>
  <si>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</si>
  <si>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</si>
  <si>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</si>
  <si>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</si>
  <si>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</si>
  <si>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</si>
  <si>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</si>
  <si>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</si>
  <si>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</si>
  <si>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</si>
  <si>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</si>
  <si>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</si>
  <si>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</si>
  <si>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</si>
  <si>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{5436eb98-e813-4396-abe2-d346ada27296}</t>
  </si>
  <si>
    <t>{00000000-0000-0000-0000-000000000000}</t>
  </si>
  <si>
    <t>/</t>
  </si>
  <si>
    <t>1</t>
  </si>
  <si>
    <t>###NOINSERT###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</si>
  <si>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</si>
  <si>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</si>
  <si>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</si>
  <si>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</si>
  <si>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</si>
  <si>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</si>
  <si>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</si>
  <si>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</si>
  <si>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</si>
  <si>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</si>
  <si>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</si>
  <si>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</si>
  <si>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</si>
  <si>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</si>
  <si>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</si>
  <si>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</si>
  <si>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Náklady z rozpočtu</t>
  </si>
  <si>
    <t>REKAPITULACE ROZPOČTU</t>
  </si>
  <si>
    <t>Kód - Popis</t>
  </si>
  <si>
    <t>Materiál [CZK]</t>
  </si>
  <si>
    <t>Montáž [CZK]</t>
  </si>
  <si>
    <t>Cena celkem [CZK]</t>
  </si>
  <si>
    <t>1) Náklady z rozpočtu</t>
  </si>
  <si>
    <t>-1</t>
  </si>
  <si>
    <t>HSV - Práce a dodávky HSV</t>
  </si>
  <si>
    <t xml:space="preserve">    9 - Ostatní konstrukce a práce, bourání</t>
  </si>
  <si>
    <t xml:space="preserve">    997 - Přesun sutě</t>
  </si>
  <si>
    <t>PSV - Práce a dodávky PSV</t>
  </si>
  <si>
    <t xml:space="preserve">    767 - Konstrukce zámečnické</t>
  </si>
  <si>
    <t>VRN - Vedlejší rozpočtové náklady</t>
  </si>
  <si>
    <t xml:space="preserve">    VRN1 - Průzkumné, geodetické a projektové práce</t>
  </si>
  <si>
    <t xml:space="preserve">    VRN3 - Zařízení staveniště</t>
  </si>
  <si>
    <t>VP -   Vícepráce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</si>
  <si>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</si>
  <si>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</si>
  <si>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</si>
  <si>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</si>
  <si>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</si>
  <si>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</si>
  <si>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</si>
  <si>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</si>
  <si>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</si>
  <si>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</si>
  <si>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</si>
  <si>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</si>
  <si>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</si>
  <si>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</si>
  <si>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</si>
  <si>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 materiál [CZK]</t>
  </si>
  <si>
    <t>J. montáž [CZK]</t>
  </si>
  <si>
    <t>Poznámka</t>
  </si>
  <si>
    <t>J.cena [CZK]</t>
  </si>
  <si>
    <t>Materiál celkem [CZK]</t>
  </si>
  <si>
    <t>Montáž celkem [CZK]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</si>
  <si>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</si>
  <si>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</si>
  <si>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</si>
  <si>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</si>
  <si>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</si>
  <si>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</si>
  <si>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</si>
  <si>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23</t>
  </si>
  <si>
    <t>K</t>
  </si>
  <si>
    <t>941R1</t>
  </si>
  <si>
    <t>Atypické lešení montáž</t>
  </si>
  <si>
    <t>m2</t>
  </si>
  <si>
    <t>4</t>
  </si>
  <si>
    <t>-2099778728</t>
  </si>
  <si>
    <t>24</t>
  </si>
  <si>
    <t>941R2</t>
  </si>
  <si>
    <t>Atypické lešení demontáž</t>
  </si>
  <si>
    <t>842981343</t>
  </si>
  <si>
    <t>25</t>
  </si>
  <si>
    <t>941R3</t>
  </si>
  <si>
    <t>Atypické lešení dovoz/odvoz</t>
  </si>
  <si>
    <t>565356850</t>
  </si>
  <si>
    <t>26</t>
  </si>
  <si>
    <t>941R4</t>
  </si>
  <si>
    <t>Atypické lešení – pronájem 45 dní</t>
  </si>
  <si>
    <t>1389925344</t>
  </si>
  <si>
    <t>18</t>
  </si>
  <si>
    <t>9R1</t>
  </si>
  <si>
    <t>Likvidace stávajícího oplocení</t>
  </si>
  <si>
    <t>1677599571</t>
  </si>
  <si>
    <t>1200</t>
  </si>
  <si>
    <t>VV</t>
  </si>
  <si>
    <t>Součet</t>
  </si>
  <si>
    <t>14</t>
  </si>
  <si>
    <t>997002511</t>
  </si>
  <si>
    <t>Vodorovné přemístění suti a vybouraných hmot bez naložení ale se složením a urovnáním do 1 km</t>
  </si>
  <si>
    <t>t</t>
  </si>
  <si>
    <t>585067628</t>
  </si>
  <si>
    <t>9970025R</t>
  </si>
  <si>
    <t>Příplatek za dalších 10 km přemístění suti a vybouraných hmot</t>
  </si>
  <si>
    <t>-2081824237</t>
  </si>
  <si>
    <t>16</t>
  </si>
  <si>
    <t>997002611</t>
  </si>
  <si>
    <t>Nakládání suti a vybouraných hmot</t>
  </si>
  <si>
    <t>1231521558</t>
  </si>
  <si>
    <t>17</t>
  </si>
  <si>
    <t>997013831</t>
  </si>
  <si>
    <t>Poplatek za uložení stavebního směsného odpadu na skládce (skládkovné)</t>
  </si>
  <si>
    <t>-200474944</t>
  </si>
  <si>
    <t>19</t>
  </si>
  <si>
    <t>9R2</t>
  </si>
  <si>
    <t>Demontáž stávajícího zastřešení (polyamidová síť)</t>
  </si>
  <si>
    <t>1020005366</t>
  </si>
  <si>
    <t>767995111</t>
  </si>
  <si>
    <t>Montáž atypických zámečnických konstrukcí hmotnosti do 5 kg</t>
  </si>
  <si>
    <t>kg</t>
  </si>
  <si>
    <t>1492106309</t>
  </si>
  <si>
    <t>220</t>
  </si>
  <si>
    <t>M</t>
  </si>
  <si>
    <t>130101199</t>
  </si>
  <si>
    <t>dodávka pomocného materiálu</t>
  </si>
  <si>
    <t>32</t>
  </si>
  <si>
    <t>1233090526</t>
  </si>
  <si>
    <t>0,22</t>
  </si>
  <si>
    <t>3</t>
  </si>
  <si>
    <t>767995119</t>
  </si>
  <si>
    <t>1116935075</t>
  </si>
  <si>
    <t>3131910399</t>
  </si>
  <si>
    <t>1748536991</t>
  </si>
  <si>
    <t>160</t>
  </si>
  <si>
    <t>5</t>
  </si>
  <si>
    <t>11</t>
  </si>
  <si>
    <t>3131910599</t>
  </si>
  <si>
    <t>Příplatek za 3D modelaci a tvar sítí</t>
  </si>
  <si>
    <t>1783346603</t>
  </si>
  <si>
    <t>1040*0,5</t>
  </si>
  <si>
    <t>12</t>
  </si>
  <si>
    <t>3131910699</t>
  </si>
  <si>
    <t>Ostatní nerezový materiál (lana, kotvy, šrouby, táhla)</t>
  </si>
  <si>
    <t>m</t>
  </si>
  <si>
    <t>-240476213</t>
  </si>
  <si>
    <t>250</t>
  </si>
  <si>
    <t>8</t>
  </si>
  <si>
    <t>998767202</t>
  </si>
  <si>
    <t>Přesun hmot procentní pro zámečnické konstrukce v objektech v do 12 m</t>
  </si>
  <si>
    <t>%</t>
  </si>
  <si>
    <t>2026127149</t>
  </si>
  <si>
    <t>9</t>
  </si>
  <si>
    <t>998767294</t>
  </si>
  <si>
    <t>Příplatek k přesunu hmot procentní 767 za zvětšený přesun do 1000 m</t>
  </si>
  <si>
    <t>-877629314</t>
  </si>
  <si>
    <t>10</t>
  </si>
  <si>
    <t>998767299</t>
  </si>
  <si>
    <t>Příplatek k přesunu hmot procentní 767 za zvětšený přesun ZKD 1000 m přes 1000 m</t>
  </si>
  <si>
    <t>1748959391</t>
  </si>
  <si>
    <t>013203R1</t>
  </si>
  <si>
    <t>Výrobní dokumentace</t>
  </si>
  <si>
    <t>kpl</t>
  </si>
  <si>
    <t>1024</t>
  </si>
  <si>
    <t>574656606</t>
  </si>
  <si>
    <t>22</t>
  </si>
  <si>
    <t>01320R2</t>
  </si>
  <si>
    <t>Statický výpočet</t>
  </si>
  <si>
    <t>-126102165</t>
  </si>
  <si>
    <t>20</t>
  </si>
  <si>
    <t>013254000</t>
  </si>
  <si>
    <t>Dokumentace skutečného provedení stavby</t>
  </si>
  <si>
    <t>2106959372</t>
  </si>
  <si>
    <t>13</t>
  </si>
  <si>
    <t>030001000</t>
  </si>
  <si>
    <t>Zařízení staveniště (věžové lešení, horolezecká technika, zajištění BOZP a zázemí při průbehu stavebních prací uvedených v rozpočtu)</t>
  </si>
  <si>
    <t>68075465</t>
  </si>
  <si>
    <t>VP - Vícepráce</t>
  </si>
  <si>
    <t>PN</t>
  </si>
  <si>
    <t>Montáž voliér mokřady</t>
  </si>
  <si>
    <t>Rekonstrukce voliér MOKŘADY</t>
  </si>
  <si>
    <t xml:space="preserve">síť nerezová oka 24 x 24 mm (rozevření na 60°) lanko 1,5 mm,  napínací lana </t>
  </si>
  <si>
    <t>Rekonstrukce voliér "MOKŘADY"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</si>
</sst>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sz val="8"/>
      <color rgb="FF800080"/>
      <name val="Trebuchet MS"/>
    </font>
    <font>
      <sz val="12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vertical="center"/>
    </xf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20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1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3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3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vertical="center"/>
    </xf>
    <xf numFmtId="4" fontId="17" fillId="0" borderId="14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horizontal="right"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0" fillId="0" borderId="16" xfId="0" applyNumberFormat="1" applyFont="1" applyBorder="1" applyAlignment="1">
      <alignment vertical="center"/>
    </xf>
    <xf numFmtId="4" fontId="30" fillId="0" borderId="17" xfId="0" applyNumberFormat="1" applyFont="1" applyBorder="1" applyAlignment="1">
      <alignment vertical="center"/>
    </xf>
    <xf numFmtId="166" fontId="30" fillId="0" borderId="17" xfId="0" applyNumberFormat="1" applyFont="1" applyBorder="1" applyAlignment="1">
      <alignment vertical="center"/>
    </xf>
    <xf numFmtId="4" fontId="30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64" fontId="23" fillId="4" borderId="11" xfId="0" applyNumberFormat="1" applyFont="1" applyFill="1" applyBorder="1" applyAlignment="1" applyProtection="1">
      <alignment horizontal="center" vertical="center"/>
      <protection locked="0"/>
    </xf>
    <xf numFmtId="0" fontId="23" fillId="4" borderId="12" xfId="0" applyFont="1" applyFill="1" applyBorder="1" applyAlignment="1" applyProtection="1">
      <alignment horizontal="center" vertical="center"/>
      <protection locked="0"/>
    </xf>
    <xf numFmtId="4" fontId="23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3" fillId="4" borderId="14" xfId="0" applyNumberFormat="1" applyFont="1" applyFill="1" applyBorder="1" applyAlignment="1" applyProtection="1">
      <alignment horizontal="center" vertical="center"/>
      <protection locked="0"/>
    </xf>
    <xf numFmtId="0" fontId="23" fillId="4" borderId="0" xfId="0" applyFont="1" applyFill="1" applyBorder="1" applyAlignment="1" applyProtection="1">
      <alignment horizontal="center" vertical="center"/>
      <protection locked="0"/>
    </xf>
    <xf numFmtId="4" fontId="23" fillId="0" borderId="15" xfId="0" applyNumberFormat="1" applyFont="1" applyBorder="1" applyAlignment="1">
      <alignment vertical="center"/>
    </xf>
    <xf numFmtId="164" fontId="23" fillId="4" borderId="16" xfId="0" applyNumberFormat="1" applyFont="1" applyFill="1" applyBorder="1" applyAlignment="1" applyProtection="1">
      <alignment horizontal="center" vertical="center"/>
      <protection locked="0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4" fontId="23" fillId="0" borderId="18" xfId="0" applyNumberFormat="1" applyFont="1" applyBorder="1" applyAlignment="1">
      <alignment vertical="center"/>
    </xf>
    <xf numFmtId="0" fontId="26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12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4" fontId="1" fillId="0" borderId="0" xfId="0" applyNumberFormat="1" applyFont="1" applyBorder="1" applyAlignment="1">
      <alignment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8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34" fillId="0" borderId="12" xfId="0" applyNumberFormat="1" applyFont="1" applyBorder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4" fontId="7" fillId="0" borderId="0" xfId="0" applyNumberFormat="1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6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37" fillId="0" borderId="25" xfId="0" applyFont="1" applyBorder="1" applyAlignment="1" applyProtection="1">
      <alignment horizontal="center" vertical="center"/>
      <protection locked="0"/>
    </xf>
    <xf numFmtId="49" fontId="37" fillId="0" borderId="25" xfId="0" applyNumberFormat="1" applyFont="1" applyBorder="1" applyAlignment="1" applyProtection="1">
      <alignment horizontal="left" vertical="center" wrapText="1"/>
      <protection locked="0"/>
    </xf>
    <xf numFmtId="0" fontId="37" fillId="0" borderId="25" xfId="0" applyFont="1" applyBorder="1" applyAlignment="1" applyProtection="1">
      <alignment horizontal="center" vertical="center" wrapText="1"/>
      <protection locked="0"/>
    </xf>
    <xf numFmtId="167" fontId="37" fillId="0" borderId="25" xfId="0" applyNumberFormat="1" applyFont="1" applyBorder="1" applyAlignment="1" applyProtection="1">
      <alignment vertical="center"/>
      <protection locked="0"/>
    </xf>
    <xf numFmtId="4" fontId="37" fillId="4" borderId="25" xfId="0" applyNumberFormat="1" applyFont="1" applyFill="1" applyBorder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8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4" borderId="25" xfId="0" applyFont="1" applyFill="1" applyBorder="1" applyAlignment="1" applyProtection="1">
      <alignment horizontal="center" vertical="center"/>
      <protection locked="0"/>
    </xf>
    <xf numFmtId="49" fontId="0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167" fontId="1" fillId="0" borderId="0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167" fontId="1" fillId="0" borderId="17" xfId="0" applyNumberFormat="1" applyFont="1" applyBorder="1" applyAlignment="1">
      <alignment vertical="center"/>
    </xf>
    <xf numFmtId="4" fontId="26" fillId="6" borderId="0" xfId="0" applyNumberFormat="1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0" fillId="0" borderId="0" xfId="0"/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left" vertical="center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horizontal="right" vertical="center"/>
    </xf>
    <xf numFmtId="4" fontId="26" fillId="0" borderId="0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12" fillId="0" borderId="0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4" fontId="21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4" fillId="2" borderId="0" xfId="1" applyFont="1" applyFill="1" applyAlignment="1" applyProtection="1">
      <alignment horizontal="center" vertical="center"/>
    </xf>
    <xf numFmtId="0" fontId="0" fillId="4" borderId="25" xfId="0" applyFont="1" applyFill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>
      <alignment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167" fontId="0" fillId="0" borderId="25" xfId="0" applyNumberFormat="1" applyFont="1" applyBorder="1" applyAlignment="1">
      <alignment vertical="center"/>
    </xf>
    <xf numFmtId="4" fontId="26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  <xf numFmtId="4" fontId="5" fillId="0" borderId="0" xfId="0" applyNumberFormat="1" applyFont="1" applyBorder="1" applyAlignment="1">
      <alignment vertical="center"/>
    </xf>
    <xf numFmtId="4" fontId="7" fillId="0" borderId="17" xfId="0" applyNumberFormat="1" applyFont="1" applyBorder="1" applyAlignment="1"/>
    <xf numFmtId="4" fontId="7" fillId="0" borderId="17" xfId="0" applyNumberFormat="1" applyFont="1" applyBorder="1" applyAlignment="1">
      <alignment vertical="center"/>
    </xf>
    <xf numFmtId="4" fontId="7" fillId="0" borderId="23" xfId="0" applyNumberFormat="1" applyFont="1" applyBorder="1" applyAlignment="1"/>
    <xf numFmtId="4" fontId="7" fillId="0" borderId="23" xfId="0" applyNumberFormat="1" applyFont="1" applyBorder="1" applyAlignment="1">
      <alignment vertical="center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4" fontId="5" fillId="0" borderId="23" xfId="0" applyNumberFormat="1" applyFont="1" applyBorder="1" applyAlignment="1"/>
    <xf numFmtId="4" fontId="39" fillId="0" borderId="23" xfId="0" applyNumberFormat="1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0" fontId="36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37" fillId="0" borderId="25" xfId="0" applyFont="1" applyBorder="1" applyAlignment="1" applyProtection="1">
      <alignment horizontal="left" vertical="center" wrapText="1"/>
      <protection locked="0"/>
    </xf>
    <xf numFmtId="0" fontId="37" fillId="0" borderId="25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vertical="center"/>
      <protection locked="0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38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2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left" vertical="center"/>
      <protection locked="0"/>
    </xf>
    <xf numFmtId="4" fontId="6" fillId="0" borderId="0" xfId="0" applyNumberFormat="1" applyFont="1" applyBorder="1" applyAlignment="1" applyProtection="1">
      <alignment vertical="center"/>
      <protection locked="0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4" fontId="33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horizontal="left" vertical="center"/>
    </xf>
    <xf numFmtId="4" fontId="21" fillId="0" borderId="0" xfId="0" applyNumberFormat="1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7"/>
  <sheetViews>
    <sheetView showGridLines="0" workbookViewId="0">
      <pane ySplit="1" topLeftCell="A71" activePane="bottomLeft" state="frozen"/>
      <selection pane="bottomLeft" activeCell="J88" sqref="J88:AF88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8" width="25.83203125" hidden="1" customWidth="1"/>
    <col min="49" max="49" width="25" hidden="1" customWidth="1"/>
    <col min="50" max="54" width="21.6640625" hidden="1" customWidth="1"/>
    <col min="55" max="55" width="19.1640625" hidden="1" customWidth="1"/>
    <col min="56" max="56" width="25" hidden="1" customWidth="1"/>
    <col min="57" max="58" width="19.1640625" hidden="1" customWidth="1"/>
    <col min="59" max="59" width="66.5" customWidth="1"/>
    <col min="71" max="89" width="9.33203125" hidden="1"/>
  </cols>
  <sheetData>
    <row r="1" spans="1:73" ht="21.4" customHeight="1">
      <c r="A1" s="13" t="s">
        <v>0</v>
      </c>
      <c r="B1" s="14"/>
      <c r="C1" s="14"/>
      <c r="D1" s="15" t="s">
        <v>1</v>
      </c>
      <c r="E1" s="14"/>
      <c r="F1" s="14"/>
      <c r="G1" s="14"/>
      <c r="H1" s="14"/>
      <c r="I1" s="14"/>
      <c r="J1" s="14"/>
      <c r="K1" s="16" t="s">
        <v>2</v>
      </c>
      <c r="L1" s="16"/>
      <c r="M1" s="16"/>
      <c r="N1" s="16"/>
      <c r="O1" s="16"/>
      <c r="P1" s="16"/>
      <c r="Q1" s="16"/>
      <c r="R1" s="16"/>
      <c r="S1" s="16"/>
      <c r="T1" s="14"/>
      <c r="U1" s="14"/>
      <c r="V1" s="14"/>
      <c r="W1" s="16" t="s">
        <v>3</v>
      </c>
      <c r="X1" s="16"/>
      <c r="Y1" s="16"/>
      <c r="Z1" s="16"/>
      <c r="AA1" s="16"/>
      <c r="AB1" s="16"/>
      <c r="AC1" s="16"/>
      <c r="AD1" s="16"/>
      <c r="AE1" s="16"/>
      <c r="AF1" s="16"/>
      <c r="AG1" s="14"/>
      <c r="AH1" s="14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8" t="s">
        <v>4</v>
      </c>
      <c r="BB1" s="18" t="s">
        <v>5</v>
      </c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T1" s="19" t="s">
        <v>6</v>
      </c>
      <c r="BU1" s="19" t="s">
        <v>7</v>
      </c>
    </row>
    <row r="2" spans="1:73" ht="36.950000000000003" customHeight="1">
      <c r="C2" s="240" t="s">
        <v>8</v>
      </c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R2" s="209" t="s">
        <v>9</v>
      </c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S2" s="20" t="s">
        <v>10</v>
      </c>
      <c r="BT2" s="20" t="s">
        <v>11</v>
      </c>
    </row>
    <row r="3" spans="1:73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/>
      <c r="BS3" s="20" t="s">
        <v>10</v>
      </c>
      <c r="BT3" s="20" t="s">
        <v>12</v>
      </c>
    </row>
    <row r="4" spans="1:73" ht="36.950000000000003" customHeight="1">
      <c r="B4" s="24"/>
      <c r="C4" s="233" t="s">
        <v>13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25"/>
      <c r="AS4" s="26" t="s">
        <v>14</v>
      </c>
      <c r="BG4" s="27" t="s">
        <v>15</v>
      </c>
      <c r="BS4" s="20" t="s">
        <v>16</v>
      </c>
    </row>
    <row r="5" spans="1:73" ht="14.45" customHeight="1">
      <c r="B5" s="24"/>
      <c r="C5" s="28"/>
      <c r="D5" s="29" t="s">
        <v>17</v>
      </c>
      <c r="E5" s="28"/>
      <c r="F5" s="28"/>
      <c r="G5" s="28"/>
      <c r="H5" s="28"/>
      <c r="I5" s="28"/>
      <c r="J5" s="28"/>
      <c r="K5" s="244" t="s">
        <v>18</v>
      </c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P5" s="28"/>
      <c r="AQ5" s="25"/>
      <c r="BG5" s="242" t="s">
        <v>19</v>
      </c>
      <c r="BS5" s="20" t="s">
        <v>10</v>
      </c>
    </row>
    <row r="6" spans="1:73" ht="36.950000000000003" customHeight="1">
      <c r="B6" s="24"/>
      <c r="C6" s="28"/>
      <c r="D6" s="31" t="s">
        <v>20</v>
      </c>
      <c r="E6" s="28"/>
      <c r="F6" s="28"/>
      <c r="G6" s="28"/>
      <c r="H6" s="28"/>
      <c r="I6" s="28"/>
      <c r="J6" s="28"/>
      <c r="K6" s="246" t="s">
        <v>258</v>
      </c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P6" s="28"/>
      <c r="AQ6" s="25"/>
      <c r="BG6" s="243"/>
      <c r="BS6" s="20" t="s">
        <v>10</v>
      </c>
    </row>
    <row r="7" spans="1:73" ht="14.45" customHeight="1">
      <c r="B7" s="24"/>
      <c r="C7" s="28"/>
      <c r="D7" s="32" t="s">
        <v>21</v>
      </c>
      <c r="E7" s="28"/>
      <c r="F7" s="28"/>
      <c r="G7" s="28"/>
      <c r="H7" s="28"/>
      <c r="I7" s="28"/>
      <c r="J7" s="28"/>
      <c r="K7" s="30" t="s">
        <v>5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2" t="s">
        <v>22</v>
      </c>
      <c r="AL7" s="28"/>
      <c r="AM7" s="28"/>
      <c r="AN7" s="30" t="s">
        <v>5</v>
      </c>
      <c r="AO7" s="28"/>
      <c r="AP7" s="28"/>
      <c r="AQ7" s="25"/>
      <c r="BG7" s="243"/>
      <c r="BS7" s="20" t="s">
        <v>10</v>
      </c>
    </row>
    <row r="8" spans="1:73" ht="14.45" customHeight="1">
      <c r="B8" s="24"/>
      <c r="C8" s="28"/>
      <c r="D8" s="32" t="s">
        <v>23</v>
      </c>
      <c r="E8" s="28"/>
      <c r="F8" s="28"/>
      <c r="G8" s="28"/>
      <c r="H8" s="28"/>
      <c r="I8" s="28"/>
      <c r="J8" s="28"/>
      <c r="K8" s="30" t="s">
        <v>24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2" t="s">
        <v>25</v>
      </c>
      <c r="AL8" s="28"/>
      <c r="AM8" s="28"/>
      <c r="AN8" s="33" t="s">
        <v>26</v>
      </c>
      <c r="AO8" s="28"/>
      <c r="AP8" s="28"/>
      <c r="AQ8" s="25"/>
      <c r="BG8" s="243"/>
      <c r="BS8" s="20" t="s">
        <v>10</v>
      </c>
    </row>
    <row r="9" spans="1:73" ht="14.45" customHeight="1">
      <c r="B9" s="24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5"/>
      <c r="BG9" s="243"/>
      <c r="BS9" s="20" t="s">
        <v>10</v>
      </c>
    </row>
    <row r="10" spans="1:73" ht="14.45" customHeight="1">
      <c r="B10" s="24"/>
      <c r="C10" s="28"/>
      <c r="D10" s="32" t="s">
        <v>27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2" t="s">
        <v>28</v>
      </c>
      <c r="AL10" s="28"/>
      <c r="AM10" s="28"/>
      <c r="AN10" s="30" t="s">
        <v>5</v>
      </c>
      <c r="AO10" s="28"/>
      <c r="AP10" s="28"/>
      <c r="AQ10" s="25"/>
      <c r="BG10" s="243"/>
      <c r="BS10" s="20" t="s">
        <v>10</v>
      </c>
    </row>
    <row r="11" spans="1:73" ht="18.399999999999999" customHeight="1">
      <c r="B11" s="24"/>
      <c r="C11" s="28"/>
      <c r="D11" s="28"/>
      <c r="E11" s="30" t="s">
        <v>24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2" t="s">
        <v>29</v>
      </c>
      <c r="AL11" s="28"/>
      <c r="AM11" s="28"/>
      <c r="AN11" s="30" t="s">
        <v>5</v>
      </c>
      <c r="AO11" s="28"/>
      <c r="AP11" s="28"/>
      <c r="AQ11" s="25"/>
      <c r="BG11" s="243"/>
      <c r="BS11" s="20" t="s">
        <v>10</v>
      </c>
    </row>
    <row r="12" spans="1:73" ht="6.95" customHeight="1">
      <c r="B12" s="24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5"/>
      <c r="BG12" s="243"/>
      <c r="BS12" s="20" t="s">
        <v>10</v>
      </c>
    </row>
    <row r="13" spans="1:73" ht="14.45" customHeight="1">
      <c r="B13" s="24"/>
      <c r="C13" s="28"/>
      <c r="D13" s="32" t="s">
        <v>30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2" t="s">
        <v>28</v>
      </c>
      <c r="AL13" s="28"/>
      <c r="AM13" s="28"/>
      <c r="AN13" s="34" t="s">
        <v>31</v>
      </c>
      <c r="AO13" s="28"/>
      <c r="AP13" s="28"/>
      <c r="AQ13" s="25"/>
      <c r="BG13" s="243"/>
      <c r="BS13" s="20" t="s">
        <v>10</v>
      </c>
    </row>
    <row r="14" spans="1:73" ht="15">
      <c r="B14" s="24"/>
      <c r="C14" s="28"/>
      <c r="D14" s="28"/>
      <c r="E14" s="247" t="s">
        <v>31</v>
      </c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32" t="s">
        <v>29</v>
      </c>
      <c r="AL14" s="28"/>
      <c r="AM14" s="28"/>
      <c r="AN14" s="34" t="s">
        <v>31</v>
      </c>
      <c r="AO14" s="28"/>
      <c r="AP14" s="28"/>
      <c r="AQ14" s="25"/>
      <c r="BG14" s="243"/>
      <c r="BS14" s="20" t="s">
        <v>10</v>
      </c>
    </row>
    <row r="15" spans="1:73" ht="6.95" customHeight="1">
      <c r="B15" s="24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5"/>
      <c r="BG15" s="243"/>
      <c r="BS15" s="20" t="s">
        <v>6</v>
      </c>
    </row>
    <row r="16" spans="1:73" ht="14.45" customHeight="1">
      <c r="B16" s="24"/>
      <c r="C16" s="28"/>
      <c r="D16" s="32" t="s">
        <v>32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2" t="s">
        <v>28</v>
      </c>
      <c r="AL16" s="28"/>
      <c r="AM16" s="28"/>
      <c r="AN16" s="30" t="s">
        <v>5</v>
      </c>
      <c r="AO16" s="28"/>
      <c r="AP16" s="28"/>
      <c r="AQ16" s="25"/>
      <c r="BG16" s="243"/>
      <c r="BS16" s="20" t="s">
        <v>6</v>
      </c>
    </row>
    <row r="17" spans="2:71" ht="18.399999999999999" customHeight="1">
      <c r="B17" s="24"/>
      <c r="C17" s="28"/>
      <c r="D17" s="28"/>
      <c r="E17" s="30" t="s">
        <v>33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2" t="s">
        <v>29</v>
      </c>
      <c r="AL17" s="28"/>
      <c r="AM17" s="28"/>
      <c r="AN17" s="30" t="s">
        <v>5</v>
      </c>
      <c r="AO17" s="28"/>
      <c r="AP17" s="28"/>
      <c r="AQ17" s="25"/>
      <c r="BG17" s="243"/>
      <c r="BS17" s="20" t="s">
        <v>7</v>
      </c>
    </row>
    <row r="18" spans="2:71" ht="6.95" customHeight="1">
      <c r="B18" s="24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5"/>
      <c r="BG18" s="243"/>
      <c r="BS18" s="20" t="s">
        <v>10</v>
      </c>
    </row>
    <row r="19" spans="2:71" ht="14.45" customHeight="1">
      <c r="B19" s="24"/>
      <c r="C19" s="28"/>
      <c r="D19" s="32" t="s">
        <v>34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32" t="s">
        <v>28</v>
      </c>
      <c r="AL19" s="28"/>
      <c r="AM19" s="28"/>
      <c r="AN19" s="30" t="s">
        <v>5</v>
      </c>
      <c r="AO19" s="28"/>
      <c r="AP19" s="28"/>
      <c r="AQ19" s="25"/>
      <c r="BG19" s="243"/>
      <c r="BS19" s="20" t="s">
        <v>10</v>
      </c>
    </row>
    <row r="20" spans="2:71" ht="18.399999999999999" customHeight="1">
      <c r="B20" s="24"/>
      <c r="C20" s="28"/>
      <c r="D20" s="28"/>
      <c r="E20" s="30" t="s">
        <v>35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32" t="s">
        <v>29</v>
      </c>
      <c r="AL20" s="28"/>
      <c r="AM20" s="28"/>
      <c r="AN20" s="30" t="s">
        <v>5</v>
      </c>
      <c r="AO20" s="28"/>
      <c r="AP20" s="28"/>
      <c r="AQ20" s="25"/>
      <c r="BG20" s="243"/>
    </row>
    <row r="21" spans="2:71" ht="6.95" customHeight="1">
      <c r="B21" s="24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5"/>
      <c r="BG21" s="243"/>
    </row>
    <row r="22" spans="2:71" ht="15">
      <c r="B22" s="24"/>
      <c r="C22" s="28"/>
      <c r="D22" s="32" t="s">
        <v>36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5"/>
      <c r="BG22" s="243"/>
    </row>
    <row r="23" spans="2:71" ht="22.5" customHeight="1">
      <c r="B23" s="24"/>
      <c r="C23" s="28"/>
      <c r="D23" s="28"/>
      <c r="E23" s="249" t="s">
        <v>5</v>
      </c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8"/>
      <c r="AP23" s="28"/>
      <c r="AQ23" s="25"/>
      <c r="BG23" s="243"/>
    </row>
    <row r="24" spans="2:71" ht="6.95" customHeight="1">
      <c r="B24" s="24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5"/>
      <c r="BG24" s="243"/>
    </row>
    <row r="25" spans="2:71" ht="6.95" customHeight="1">
      <c r="B25" s="24"/>
      <c r="C25" s="28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8"/>
      <c r="AQ25" s="25"/>
      <c r="BG25" s="243"/>
    </row>
    <row r="26" spans="2:71" ht="14.45" customHeight="1">
      <c r="B26" s="24"/>
      <c r="C26" s="28"/>
      <c r="D26" s="36" t="s">
        <v>37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50">
        <f>ROUND(AG87,2)</f>
        <v>0</v>
      </c>
      <c r="AL26" s="245"/>
      <c r="AM26" s="245"/>
      <c r="AN26" s="245"/>
      <c r="AO26" s="245"/>
      <c r="AP26" s="28"/>
      <c r="AQ26" s="25"/>
      <c r="BG26" s="243"/>
    </row>
    <row r="27" spans="2:71" ht="15">
      <c r="B27" s="24"/>
      <c r="C27" s="28"/>
      <c r="D27" s="28"/>
      <c r="E27" s="32" t="s">
        <v>38</v>
      </c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51">
        <f>AS87</f>
        <v>0</v>
      </c>
      <c r="AL27" s="251"/>
      <c r="AM27" s="251"/>
      <c r="AN27" s="251"/>
      <c r="AO27" s="251"/>
      <c r="AP27" s="28"/>
      <c r="AQ27" s="25"/>
      <c r="BG27" s="243"/>
    </row>
    <row r="28" spans="2:71" s="1" customFormat="1" ht="15">
      <c r="B28" s="37"/>
      <c r="C28" s="38"/>
      <c r="D28" s="38"/>
      <c r="E28" s="32" t="s">
        <v>39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251">
        <f>ROUND(AT87,2)</f>
        <v>0</v>
      </c>
      <c r="AL28" s="251"/>
      <c r="AM28" s="251"/>
      <c r="AN28" s="251"/>
      <c r="AO28" s="251"/>
      <c r="AP28" s="38"/>
      <c r="AQ28" s="39"/>
      <c r="BG28" s="243"/>
    </row>
    <row r="29" spans="2:71" s="1" customFormat="1" ht="14.45" customHeight="1">
      <c r="B29" s="37"/>
      <c r="C29" s="38"/>
      <c r="D29" s="36" t="s">
        <v>40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250">
        <f>ROUND(AG90,2)</f>
        <v>0</v>
      </c>
      <c r="AL29" s="250"/>
      <c r="AM29" s="250"/>
      <c r="AN29" s="250"/>
      <c r="AO29" s="250"/>
      <c r="AP29" s="38"/>
      <c r="AQ29" s="39"/>
      <c r="BG29" s="243"/>
    </row>
    <row r="30" spans="2:71" s="1" customFormat="1" ht="6.95" customHeight="1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9"/>
      <c r="BG30" s="243"/>
    </row>
    <row r="31" spans="2:71" s="1" customFormat="1" ht="25.9" customHeight="1">
      <c r="B31" s="37"/>
      <c r="C31" s="38"/>
      <c r="D31" s="40" t="s">
        <v>41</v>
      </c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252">
        <f>ROUND(AK26+AK29,2)</f>
        <v>0</v>
      </c>
      <c r="AL31" s="253"/>
      <c r="AM31" s="253"/>
      <c r="AN31" s="253"/>
      <c r="AO31" s="253"/>
      <c r="AP31" s="38"/>
      <c r="AQ31" s="39"/>
      <c r="BG31" s="243"/>
    </row>
    <row r="32" spans="2:71" s="1" customFormat="1" ht="6.95" customHeight="1"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9"/>
      <c r="BG32" s="243"/>
    </row>
    <row r="33" spans="2:59" s="2" customFormat="1" ht="14.45" customHeight="1">
      <c r="B33" s="42"/>
      <c r="C33" s="43"/>
      <c r="D33" s="44" t="s">
        <v>42</v>
      </c>
      <c r="E33" s="43"/>
      <c r="F33" s="44" t="s">
        <v>43</v>
      </c>
      <c r="G33" s="43"/>
      <c r="H33" s="43"/>
      <c r="I33" s="43"/>
      <c r="J33" s="43"/>
      <c r="K33" s="43"/>
      <c r="L33" s="237">
        <v>0.21</v>
      </c>
      <c r="M33" s="238"/>
      <c r="N33" s="238"/>
      <c r="O33" s="238"/>
      <c r="P33" s="43"/>
      <c r="Q33" s="43"/>
      <c r="R33" s="43"/>
      <c r="S33" s="43"/>
      <c r="T33" s="46" t="s">
        <v>44</v>
      </c>
      <c r="U33" s="43"/>
      <c r="V33" s="43"/>
      <c r="W33" s="239">
        <f>ROUND(BB87+SUM(CD91:CD95),2)</f>
        <v>0</v>
      </c>
      <c r="X33" s="238"/>
      <c r="Y33" s="238"/>
      <c r="Z33" s="238"/>
      <c r="AA33" s="238"/>
      <c r="AB33" s="238"/>
      <c r="AC33" s="238"/>
      <c r="AD33" s="238"/>
      <c r="AE33" s="238"/>
      <c r="AF33" s="43"/>
      <c r="AG33" s="43"/>
      <c r="AH33" s="43"/>
      <c r="AI33" s="43"/>
      <c r="AJ33" s="43"/>
      <c r="AK33" s="239">
        <f>ROUND(AX87+SUM(BY91:BY95),2)</f>
        <v>0</v>
      </c>
      <c r="AL33" s="238"/>
      <c r="AM33" s="238"/>
      <c r="AN33" s="238"/>
      <c r="AO33" s="238"/>
      <c r="AP33" s="43"/>
      <c r="AQ33" s="47"/>
      <c r="BG33" s="243"/>
    </row>
    <row r="34" spans="2:59" s="2" customFormat="1" ht="14.45" customHeight="1">
      <c r="B34" s="42"/>
      <c r="C34" s="43"/>
      <c r="D34" s="43"/>
      <c r="E34" s="43"/>
      <c r="F34" s="44" t="s">
        <v>45</v>
      </c>
      <c r="G34" s="43"/>
      <c r="H34" s="43"/>
      <c r="I34" s="43"/>
      <c r="J34" s="43"/>
      <c r="K34" s="43"/>
      <c r="L34" s="237">
        <v>0.15</v>
      </c>
      <c r="M34" s="238"/>
      <c r="N34" s="238"/>
      <c r="O34" s="238"/>
      <c r="P34" s="43"/>
      <c r="Q34" s="43"/>
      <c r="R34" s="43"/>
      <c r="S34" s="43"/>
      <c r="T34" s="46" t="s">
        <v>44</v>
      </c>
      <c r="U34" s="43"/>
      <c r="V34" s="43"/>
      <c r="W34" s="239">
        <f>ROUND(BC87+SUM(CE91:CE95),2)</f>
        <v>0</v>
      </c>
      <c r="X34" s="238"/>
      <c r="Y34" s="238"/>
      <c r="Z34" s="238"/>
      <c r="AA34" s="238"/>
      <c r="AB34" s="238"/>
      <c r="AC34" s="238"/>
      <c r="AD34" s="238"/>
      <c r="AE34" s="238"/>
      <c r="AF34" s="43"/>
      <c r="AG34" s="43"/>
      <c r="AH34" s="43"/>
      <c r="AI34" s="43"/>
      <c r="AJ34" s="43"/>
      <c r="AK34" s="239">
        <f>ROUND(AY87+SUM(BZ91:BZ95),2)</f>
        <v>0</v>
      </c>
      <c r="AL34" s="238"/>
      <c r="AM34" s="238"/>
      <c r="AN34" s="238"/>
      <c r="AO34" s="238"/>
      <c r="AP34" s="43"/>
      <c r="AQ34" s="47"/>
      <c r="BG34" s="243"/>
    </row>
    <row r="35" spans="2:59" s="2" customFormat="1" ht="14.45" hidden="1" customHeight="1">
      <c r="B35" s="42"/>
      <c r="C35" s="43"/>
      <c r="D35" s="43"/>
      <c r="E35" s="43"/>
      <c r="F35" s="44" t="s">
        <v>46</v>
      </c>
      <c r="G35" s="43"/>
      <c r="H35" s="43"/>
      <c r="I35" s="43"/>
      <c r="J35" s="43"/>
      <c r="K35" s="43"/>
      <c r="L35" s="237">
        <v>0.21</v>
      </c>
      <c r="M35" s="238"/>
      <c r="N35" s="238"/>
      <c r="O35" s="238"/>
      <c r="P35" s="43"/>
      <c r="Q35" s="43"/>
      <c r="R35" s="43"/>
      <c r="S35" s="43"/>
      <c r="T35" s="46" t="s">
        <v>44</v>
      </c>
      <c r="U35" s="43"/>
      <c r="V35" s="43"/>
      <c r="W35" s="239">
        <f>ROUND(BD87+SUM(CF91:CF95),2)</f>
        <v>0</v>
      </c>
      <c r="X35" s="238"/>
      <c r="Y35" s="238"/>
      <c r="Z35" s="238"/>
      <c r="AA35" s="238"/>
      <c r="AB35" s="238"/>
      <c r="AC35" s="238"/>
      <c r="AD35" s="238"/>
      <c r="AE35" s="238"/>
      <c r="AF35" s="43"/>
      <c r="AG35" s="43"/>
      <c r="AH35" s="43"/>
      <c r="AI35" s="43"/>
      <c r="AJ35" s="43"/>
      <c r="AK35" s="239">
        <v>0</v>
      </c>
      <c r="AL35" s="238"/>
      <c r="AM35" s="238"/>
      <c r="AN35" s="238"/>
      <c r="AO35" s="238"/>
      <c r="AP35" s="43"/>
      <c r="AQ35" s="47"/>
    </row>
    <row r="36" spans="2:59" s="2" customFormat="1" ht="14.45" hidden="1" customHeight="1">
      <c r="B36" s="42"/>
      <c r="C36" s="43"/>
      <c r="D36" s="43"/>
      <c r="E36" s="43"/>
      <c r="F36" s="44" t="s">
        <v>47</v>
      </c>
      <c r="G36" s="43"/>
      <c r="H36" s="43"/>
      <c r="I36" s="43"/>
      <c r="J36" s="43"/>
      <c r="K36" s="43"/>
      <c r="L36" s="237">
        <v>0.15</v>
      </c>
      <c r="M36" s="238"/>
      <c r="N36" s="238"/>
      <c r="O36" s="238"/>
      <c r="P36" s="43"/>
      <c r="Q36" s="43"/>
      <c r="R36" s="43"/>
      <c r="S36" s="43"/>
      <c r="T36" s="46" t="s">
        <v>44</v>
      </c>
      <c r="U36" s="43"/>
      <c r="V36" s="43"/>
      <c r="W36" s="239">
        <f>ROUND(BE87+SUM(CG91:CG95),2)</f>
        <v>0</v>
      </c>
      <c r="X36" s="238"/>
      <c r="Y36" s="238"/>
      <c r="Z36" s="238"/>
      <c r="AA36" s="238"/>
      <c r="AB36" s="238"/>
      <c r="AC36" s="238"/>
      <c r="AD36" s="238"/>
      <c r="AE36" s="238"/>
      <c r="AF36" s="43"/>
      <c r="AG36" s="43"/>
      <c r="AH36" s="43"/>
      <c r="AI36" s="43"/>
      <c r="AJ36" s="43"/>
      <c r="AK36" s="239">
        <v>0</v>
      </c>
      <c r="AL36" s="238"/>
      <c r="AM36" s="238"/>
      <c r="AN36" s="238"/>
      <c r="AO36" s="238"/>
      <c r="AP36" s="43"/>
      <c r="AQ36" s="47"/>
    </row>
    <row r="37" spans="2:59" s="2" customFormat="1" ht="14.45" hidden="1" customHeight="1">
      <c r="B37" s="42"/>
      <c r="C37" s="43"/>
      <c r="D37" s="43"/>
      <c r="E37" s="43"/>
      <c r="F37" s="44" t="s">
        <v>48</v>
      </c>
      <c r="G37" s="43"/>
      <c r="H37" s="43"/>
      <c r="I37" s="43"/>
      <c r="J37" s="43"/>
      <c r="K37" s="43"/>
      <c r="L37" s="237">
        <v>0</v>
      </c>
      <c r="M37" s="238"/>
      <c r="N37" s="238"/>
      <c r="O37" s="238"/>
      <c r="P37" s="43"/>
      <c r="Q37" s="43"/>
      <c r="R37" s="43"/>
      <c r="S37" s="43"/>
      <c r="T37" s="46" t="s">
        <v>44</v>
      </c>
      <c r="U37" s="43"/>
      <c r="V37" s="43"/>
      <c r="W37" s="239">
        <f>ROUND(BF87+SUM(CH91:CH95),2)</f>
        <v>0</v>
      </c>
      <c r="X37" s="238"/>
      <c r="Y37" s="238"/>
      <c r="Z37" s="238"/>
      <c r="AA37" s="238"/>
      <c r="AB37" s="238"/>
      <c r="AC37" s="238"/>
      <c r="AD37" s="238"/>
      <c r="AE37" s="238"/>
      <c r="AF37" s="43"/>
      <c r="AG37" s="43"/>
      <c r="AH37" s="43"/>
      <c r="AI37" s="43"/>
      <c r="AJ37" s="43"/>
      <c r="AK37" s="239">
        <v>0</v>
      </c>
      <c r="AL37" s="238"/>
      <c r="AM37" s="238"/>
      <c r="AN37" s="238"/>
      <c r="AO37" s="238"/>
      <c r="AP37" s="43"/>
      <c r="AQ37" s="47"/>
    </row>
    <row r="38" spans="2:59" s="1" customFormat="1" ht="6.95" customHeight="1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9"/>
    </row>
    <row r="39" spans="2:59" s="1" customFormat="1" ht="25.9" customHeight="1">
      <c r="B39" s="37"/>
      <c r="C39" s="48"/>
      <c r="D39" s="49" t="s">
        <v>49</v>
      </c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1" t="s">
        <v>50</v>
      </c>
      <c r="U39" s="50"/>
      <c r="V39" s="50"/>
      <c r="W39" s="50"/>
      <c r="X39" s="229" t="s">
        <v>51</v>
      </c>
      <c r="Y39" s="230"/>
      <c r="Z39" s="230"/>
      <c r="AA39" s="230"/>
      <c r="AB39" s="230"/>
      <c r="AC39" s="50"/>
      <c r="AD39" s="50"/>
      <c r="AE39" s="50"/>
      <c r="AF39" s="50"/>
      <c r="AG39" s="50"/>
      <c r="AH39" s="50"/>
      <c r="AI39" s="50"/>
      <c r="AJ39" s="50"/>
      <c r="AK39" s="231">
        <f>SUM(AK31:AK37)</f>
        <v>0</v>
      </c>
      <c r="AL39" s="230"/>
      <c r="AM39" s="230"/>
      <c r="AN39" s="230"/>
      <c r="AO39" s="232"/>
      <c r="AP39" s="48"/>
      <c r="AQ39" s="39"/>
    </row>
    <row r="40" spans="2:59" s="1" customFormat="1" ht="14.45" customHeight="1"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9"/>
    </row>
    <row r="41" spans="2:59">
      <c r="B41" s="24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5"/>
    </row>
    <row r="42" spans="2:59">
      <c r="B42" s="24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5"/>
    </row>
    <row r="43" spans="2:59">
      <c r="B43" s="24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5"/>
    </row>
    <row r="44" spans="2:59">
      <c r="B44" s="24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5"/>
    </row>
    <row r="45" spans="2:59">
      <c r="B45" s="2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5"/>
    </row>
    <row r="46" spans="2:59">
      <c r="B46" s="24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5"/>
    </row>
    <row r="47" spans="2:59">
      <c r="B47" s="24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5"/>
    </row>
    <row r="48" spans="2:59">
      <c r="B48" s="24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5"/>
    </row>
    <row r="49" spans="2:43" s="1" customFormat="1" ht="15">
      <c r="B49" s="37"/>
      <c r="C49" s="38"/>
      <c r="D49" s="52" t="s">
        <v>52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8"/>
      <c r="AB49" s="38"/>
      <c r="AC49" s="52" t="s">
        <v>53</v>
      </c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4"/>
      <c r="AP49" s="38"/>
      <c r="AQ49" s="39"/>
    </row>
    <row r="50" spans="2:43">
      <c r="B50" s="24"/>
      <c r="C50" s="28"/>
      <c r="D50" s="55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56"/>
      <c r="AA50" s="28"/>
      <c r="AB50" s="28"/>
      <c r="AC50" s="55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56"/>
      <c r="AP50" s="28"/>
      <c r="AQ50" s="25"/>
    </row>
    <row r="51" spans="2:43">
      <c r="B51" s="24"/>
      <c r="C51" s="28"/>
      <c r="D51" s="55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56"/>
      <c r="AA51" s="28"/>
      <c r="AB51" s="28"/>
      <c r="AC51" s="55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56"/>
      <c r="AP51" s="28"/>
      <c r="AQ51" s="25"/>
    </row>
    <row r="52" spans="2:43">
      <c r="B52" s="24"/>
      <c r="C52" s="28"/>
      <c r="D52" s="55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56"/>
      <c r="AA52" s="28"/>
      <c r="AB52" s="28"/>
      <c r="AC52" s="55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56"/>
      <c r="AP52" s="28"/>
      <c r="AQ52" s="25"/>
    </row>
    <row r="53" spans="2:43">
      <c r="B53" s="24"/>
      <c r="C53" s="28"/>
      <c r="D53" s="55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56"/>
      <c r="AA53" s="28"/>
      <c r="AB53" s="28"/>
      <c r="AC53" s="55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56"/>
      <c r="AP53" s="28"/>
      <c r="AQ53" s="25"/>
    </row>
    <row r="54" spans="2:43">
      <c r="B54" s="24"/>
      <c r="C54" s="28"/>
      <c r="D54" s="55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56"/>
      <c r="AA54" s="28"/>
      <c r="AB54" s="28"/>
      <c r="AC54" s="55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56"/>
      <c r="AP54" s="28"/>
      <c r="AQ54" s="25"/>
    </row>
    <row r="55" spans="2:43">
      <c r="B55" s="24"/>
      <c r="C55" s="28"/>
      <c r="D55" s="55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56"/>
      <c r="AA55" s="28"/>
      <c r="AB55" s="28"/>
      <c r="AC55" s="55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56"/>
      <c r="AP55" s="28"/>
      <c r="AQ55" s="25"/>
    </row>
    <row r="56" spans="2:43">
      <c r="B56" s="24"/>
      <c r="C56" s="28"/>
      <c r="D56" s="55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56"/>
      <c r="AA56" s="28"/>
      <c r="AB56" s="28"/>
      <c r="AC56" s="55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56"/>
      <c r="AP56" s="28"/>
      <c r="AQ56" s="25"/>
    </row>
    <row r="57" spans="2:43">
      <c r="B57" s="24"/>
      <c r="C57" s="28"/>
      <c r="D57" s="55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56"/>
      <c r="AA57" s="28"/>
      <c r="AB57" s="28"/>
      <c r="AC57" s="55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56"/>
      <c r="AP57" s="28"/>
      <c r="AQ57" s="25"/>
    </row>
    <row r="58" spans="2:43" s="1" customFormat="1" ht="15">
      <c r="B58" s="37"/>
      <c r="C58" s="38"/>
      <c r="D58" s="57" t="s">
        <v>54</v>
      </c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9" t="s">
        <v>55</v>
      </c>
      <c r="S58" s="58"/>
      <c r="T58" s="58"/>
      <c r="U58" s="58"/>
      <c r="V58" s="58"/>
      <c r="W58" s="58"/>
      <c r="X58" s="58"/>
      <c r="Y58" s="58"/>
      <c r="Z58" s="60"/>
      <c r="AA58" s="38"/>
      <c r="AB58" s="38"/>
      <c r="AC58" s="57" t="s">
        <v>54</v>
      </c>
      <c r="AD58" s="58"/>
      <c r="AE58" s="58"/>
      <c r="AF58" s="58"/>
      <c r="AG58" s="58"/>
      <c r="AH58" s="58"/>
      <c r="AI58" s="58"/>
      <c r="AJ58" s="58"/>
      <c r="AK58" s="58"/>
      <c r="AL58" s="58"/>
      <c r="AM58" s="59" t="s">
        <v>55</v>
      </c>
      <c r="AN58" s="58"/>
      <c r="AO58" s="60"/>
      <c r="AP58" s="38"/>
      <c r="AQ58" s="39"/>
    </row>
    <row r="59" spans="2:43">
      <c r="B59" s="24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5"/>
    </row>
    <row r="60" spans="2:43" s="1" customFormat="1" ht="15">
      <c r="B60" s="37"/>
      <c r="C60" s="38"/>
      <c r="D60" s="52" t="s">
        <v>56</v>
      </c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4"/>
      <c r="AA60" s="38"/>
      <c r="AB60" s="38"/>
      <c r="AC60" s="52" t="s">
        <v>57</v>
      </c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4"/>
      <c r="AP60" s="38"/>
      <c r="AQ60" s="39"/>
    </row>
    <row r="61" spans="2:43">
      <c r="B61" s="24"/>
      <c r="C61" s="28"/>
      <c r="D61" s="55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56"/>
      <c r="AA61" s="28"/>
      <c r="AB61" s="28"/>
      <c r="AC61" s="55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56"/>
      <c r="AP61" s="28"/>
      <c r="AQ61" s="25"/>
    </row>
    <row r="62" spans="2:43">
      <c r="B62" s="24"/>
      <c r="C62" s="28"/>
      <c r="D62" s="55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56"/>
      <c r="AA62" s="28"/>
      <c r="AB62" s="28"/>
      <c r="AC62" s="55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56"/>
      <c r="AP62" s="28"/>
      <c r="AQ62" s="25"/>
    </row>
    <row r="63" spans="2:43">
      <c r="B63" s="24"/>
      <c r="C63" s="28"/>
      <c r="D63" s="55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56"/>
      <c r="AA63" s="28"/>
      <c r="AB63" s="28"/>
      <c r="AC63" s="55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56"/>
      <c r="AP63" s="28"/>
      <c r="AQ63" s="25"/>
    </row>
    <row r="64" spans="2:43">
      <c r="B64" s="24"/>
      <c r="C64" s="28"/>
      <c r="D64" s="55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56"/>
      <c r="AA64" s="28"/>
      <c r="AB64" s="28"/>
      <c r="AC64" s="55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56"/>
      <c r="AP64" s="28"/>
      <c r="AQ64" s="25"/>
    </row>
    <row r="65" spans="2:43">
      <c r="B65" s="24"/>
      <c r="C65" s="28"/>
      <c r="D65" s="55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56"/>
      <c r="AA65" s="28"/>
      <c r="AB65" s="28"/>
      <c r="AC65" s="55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56"/>
      <c r="AP65" s="28"/>
      <c r="AQ65" s="25"/>
    </row>
    <row r="66" spans="2:43">
      <c r="B66" s="24"/>
      <c r="C66" s="28"/>
      <c r="D66" s="55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56"/>
      <c r="AA66" s="28"/>
      <c r="AB66" s="28"/>
      <c r="AC66" s="55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56"/>
      <c r="AP66" s="28"/>
      <c r="AQ66" s="25"/>
    </row>
    <row r="67" spans="2:43">
      <c r="B67" s="24"/>
      <c r="C67" s="28"/>
      <c r="D67" s="55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56"/>
      <c r="AA67" s="28"/>
      <c r="AB67" s="28"/>
      <c r="AC67" s="55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56"/>
      <c r="AP67" s="28"/>
      <c r="AQ67" s="25"/>
    </row>
    <row r="68" spans="2:43">
      <c r="B68" s="24"/>
      <c r="C68" s="28"/>
      <c r="D68" s="55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56"/>
      <c r="AA68" s="28"/>
      <c r="AB68" s="28"/>
      <c r="AC68" s="55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56"/>
      <c r="AP68" s="28"/>
      <c r="AQ68" s="25"/>
    </row>
    <row r="69" spans="2:43" s="1" customFormat="1" ht="15">
      <c r="B69" s="37"/>
      <c r="C69" s="38"/>
      <c r="D69" s="57" t="s">
        <v>54</v>
      </c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9" t="s">
        <v>55</v>
      </c>
      <c r="S69" s="58"/>
      <c r="T69" s="58"/>
      <c r="U69" s="58"/>
      <c r="V69" s="58"/>
      <c r="W69" s="58"/>
      <c r="X69" s="58"/>
      <c r="Y69" s="58"/>
      <c r="Z69" s="60"/>
      <c r="AA69" s="38"/>
      <c r="AB69" s="38"/>
      <c r="AC69" s="57" t="s">
        <v>54</v>
      </c>
      <c r="AD69" s="58"/>
      <c r="AE69" s="58"/>
      <c r="AF69" s="58"/>
      <c r="AG69" s="58"/>
      <c r="AH69" s="58"/>
      <c r="AI69" s="58"/>
      <c r="AJ69" s="58"/>
      <c r="AK69" s="58"/>
      <c r="AL69" s="58"/>
      <c r="AM69" s="59" t="s">
        <v>55</v>
      </c>
      <c r="AN69" s="58"/>
      <c r="AO69" s="60"/>
      <c r="AP69" s="38"/>
      <c r="AQ69" s="39"/>
    </row>
    <row r="70" spans="2:43" s="1" customFormat="1" ht="6.95" customHeight="1"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9"/>
    </row>
    <row r="71" spans="2:43" s="1" customFormat="1" ht="6.95" customHeight="1"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3"/>
    </row>
    <row r="75" spans="2:43" s="1" customFormat="1" ht="6.95" customHeight="1"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6"/>
    </row>
    <row r="76" spans="2:43" s="1" customFormat="1" ht="36.950000000000003" customHeight="1">
      <c r="B76" s="37"/>
      <c r="C76" s="233" t="s">
        <v>58</v>
      </c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234"/>
      <c r="S76" s="234"/>
      <c r="T76" s="234"/>
      <c r="U76" s="234"/>
      <c r="V76" s="234"/>
      <c r="W76" s="234"/>
      <c r="X76" s="234"/>
      <c r="Y76" s="234"/>
      <c r="Z76" s="234"/>
      <c r="AA76" s="234"/>
      <c r="AB76" s="234"/>
      <c r="AC76" s="234"/>
      <c r="AD76" s="234"/>
      <c r="AE76" s="234"/>
      <c r="AF76" s="234"/>
      <c r="AG76" s="234"/>
      <c r="AH76" s="234"/>
      <c r="AI76" s="234"/>
      <c r="AJ76" s="234"/>
      <c r="AK76" s="234"/>
      <c r="AL76" s="234"/>
      <c r="AM76" s="234"/>
      <c r="AN76" s="234"/>
      <c r="AO76" s="234"/>
      <c r="AP76" s="234"/>
      <c r="AQ76" s="39"/>
    </row>
    <row r="77" spans="2:43" s="3" customFormat="1" ht="14.45" customHeight="1">
      <c r="B77" s="67"/>
      <c r="C77" s="32" t="s">
        <v>17</v>
      </c>
      <c r="D77" s="68"/>
      <c r="E77" s="68"/>
      <c r="F77" s="68"/>
      <c r="G77" s="68"/>
      <c r="H77" s="68"/>
      <c r="I77" s="68"/>
      <c r="J77" s="68"/>
      <c r="K77" s="68"/>
      <c r="L77" s="68" t="str">
        <f>K5</f>
        <v>2017-05</v>
      </c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9"/>
    </row>
    <row r="78" spans="2:43" s="4" customFormat="1" ht="36.950000000000003" customHeight="1">
      <c r="B78" s="70"/>
      <c r="C78" s="71" t="s">
        <v>20</v>
      </c>
      <c r="D78" s="72"/>
      <c r="E78" s="72"/>
      <c r="F78" s="72"/>
      <c r="G78" s="72"/>
      <c r="H78" s="72"/>
      <c r="I78" s="72"/>
      <c r="J78" s="72"/>
      <c r="K78" s="72"/>
      <c r="L78" s="235" t="str">
        <f>K6</f>
        <v>Rekonstrukce voliér "MOKŘADY"</v>
      </c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  <c r="AA78" s="236"/>
      <c r="AB78" s="236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72"/>
      <c r="AQ78" s="73"/>
    </row>
    <row r="79" spans="2:43" s="1" customFormat="1" ht="6.95" customHeight="1"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9"/>
    </row>
    <row r="80" spans="2:43" s="1" customFormat="1" ht="15">
      <c r="B80" s="37"/>
      <c r="C80" s="32" t="s">
        <v>23</v>
      </c>
      <c r="D80" s="38"/>
      <c r="E80" s="38"/>
      <c r="F80" s="38"/>
      <c r="G80" s="38"/>
      <c r="H80" s="38"/>
      <c r="I80" s="38"/>
      <c r="J80" s="38"/>
      <c r="K80" s="38"/>
      <c r="L80" s="74" t="str">
        <f>IF(K8="","",K8)</f>
        <v>ZOO Praha</v>
      </c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2" t="s">
        <v>25</v>
      </c>
      <c r="AJ80" s="38"/>
      <c r="AK80" s="38"/>
      <c r="AL80" s="38"/>
      <c r="AM80" s="75" t="str">
        <f>IF(AN8= "","",AN8)</f>
        <v>10.05.2017</v>
      </c>
      <c r="AN80" s="38"/>
      <c r="AO80" s="38"/>
      <c r="AP80" s="38"/>
      <c r="AQ80" s="39"/>
    </row>
    <row r="81" spans="1:89" s="1" customFormat="1" ht="6.95" customHeight="1"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9"/>
    </row>
    <row r="82" spans="1:89" s="1" customFormat="1" ht="15">
      <c r="B82" s="37"/>
      <c r="C82" s="32" t="s">
        <v>27</v>
      </c>
      <c r="D82" s="38"/>
      <c r="E82" s="38"/>
      <c r="F82" s="38"/>
      <c r="G82" s="38"/>
      <c r="H82" s="38"/>
      <c r="I82" s="38"/>
      <c r="J82" s="38"/>
      <c r="K82" s="38"/>
      <c r="L82" s="68" t="str">
        <f>IF(E11= "","",E11)</f>
        <v>ZOO Praha</v>
      </c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2" t="s">
        <v>32</v>
      </c>
      <c r="AJ82" s="38"/>
      <c r="AK82" s="38"/>
      <c r="AL82" s="38"/>
      <c r="AM82" s="224" t="str">
        <f>IF(E17="","",E17)</f>
        <v>Statika s.r.o.</v>
      </c>
      <c r="AN82" s="224"/>
      <c r="AO82" s="224"/>
      <c r="AP82" s="224"/>
      <c r="AQ82" s="39"/>
      <c r="AS82" s="220" t="s">
        <v>59</v>
      </c>
      <c r="AT82" s="221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4"/>
    </row>
    <row r="83" spans="1:89" s="1" customFormat="1" ht="15">
      <c r="B83" s="37"/>
      <c r="C83" s="32" t="s">
        <v>30</v>
      </c>
      <c r="D83" s="38"/>
      <c r="E83" s="38"/>
      <c r="F83" s="38"/>
      <c r="G83" s="38"/>
      <c r="H83" s="38"/>
      <c r="I83" s="38"/>
      <c r="J83" s="38"/>
      <c r="K83" s="38"/>
      <c r="L83" s="68" t="str">
        <f>IF(E14= "Vyplň údaj","",E14)</f>
        <v/>
      </c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2" t="s">
        <v>34</v>
      </c>
      <c r="AJ83" s="38"/>
      <c r="AK83" s="38"/>
      <c r="AL83" s="38"/>
      <c r="AM83" s="224" t="str">
        <f>IF(E20="","",E20)</f>
        <v>Kučerová, upravila Ing. Kateřina Petlíková</v>
      </c>
      <c r="AN83" s="224"/>
      <c r="AO83" s="224"/>
      <c r="AP83" s="224"/>
      <c r="AQ83" s="39"/>
      <c r="AS83" s="222"/>
      <c r="AT83" s="223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76"/>
    </row>
    <row r="84" spans="1:89" s="1" customFormat="1" ht="10.9" customHeight="1"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9"/>
      <c r="AS84" s="222"/>
      <c r="AT84" s="223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76"/>
    </row>
    <row r="85" spans="1:89" s="1" customFormat="1" ht="29.25" customHeight="1">
      <c r="B85" s="37"/>
      <c r="C85" s="225" t="s">
        <v>60</v>
      </c>
      <c r="D85" s="226"/>
      <c r="E85" s="226"/>
      <c r="F85" s="226"/>
      <c r="G85" s="226"/>
      <c r="H85" s="77"/>
      <c r="I85" s="227" t="s">
        <v>61</v>
      </c>
      <c r="J85" s="226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7" t="s">
        <v>62</v>
      </c>
      <c r="AH85" s="226"/>
      <c r="AI85" s="226"/>
      <c r="AJ85" s="226"/>
      <c r="AK85" s="226"/>
      <c r="AL85" s="226"/>
      <c r="AM85" s="226"/>
      <c r="AN85" s="227" t="s">
        <v>63</v>
      </c>
      <c r="AO85" s="226"/>
      <c r="AP85" s="228"/>
      <c r="AQ85" s="39"/>
      <c r="AS85" s="78" t="s">
        <v>64</v>
      </c>
      <c r="AT85" s="79" t="s">
        <v>65</v>
      </c>
      <c r="AU85" s="79" t="s">
        <v>66</v>
      </c>
      <c r="AV85" s="79" t="s">
        <v>67</v>
      </c>
      <c r="AW85" s="79" t="s">
        <v>68</v>
      </c>
      <c r="AX85" s="79" t="s">
        <v>69</v>
      </c>
      <c r="AY85" s="79" t="s">
        <v>70</v>
      </c>
      <c r="AZ85" s="79" t="s">
        <v>71</v>
      </c>
      <c r="BA85" s="79" t="s">
        <v>72</v>
      </c>
      <c r="BB85" s="79" t="s">
        <v>73</v>
      </c>
      <c r="BC85" s="79" t="s">
        <v>74</v>
      </c>
      <c r="BD85" s="79" t="s">
        <v>75</v>
      </c>
      <c r="BE85" s="79" t="s">
        <v>76</v>
      </c>
      <c r="BF85" s="80" t="s">
        <v>77</v>
      </c>
    </row>
    <row r="86" spans="1:89" s="1" customFormat="1" ht="10.9" customHeight="1"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9"/>
      <c r="AS86" s="81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4"/>
    </row>
    <row r="87" spans="1:89" s="4" customFormat="1" ht="32.450000000000003" customHeight="1">
      <c r="B87" s="70"/>
      <c r="C87" s="82" t="s">
        <v>78</v>
      </c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215">
        <f>ROUND(AG88,2)</f>
        <v>0</v>
      </c>
      <c r="AH87" s="215"/>
      <c r="AI87" s="215"/>
      <c r="AJ87" s="215"/>
      <c r="AK87" s="215"/>
      <c r="AL87" s="215"/>
      <c r="AM87" s="215"/>
      <c r="AN87" s="216">
        <f>SUM(AG87,AV87)</f>
        <v>0</v>
      </c>
      <c r="AO87" s="216"/>
      <c r="AP87" s="216"/>
      <c r="AQ87" s="73"/>
      <c r="AS87" s="84">
        <f>ROUND(AS88,2)</f>
        <v>0</v>
      </c>
      <c r="AT87" s="85">
        <f>ROUND(AT88,2)</f>
        <v>0</v>
      </c>
      <c r="AU87" s="86">
        <f>ROUND(AU88,2)</f>
        <v>0</v>
      </c>
      <c r="AV87" s="86">
        <f>ROUND(SUM(AX87:AY87),2)</f>
        <v>0</v>
      </c>
      <c r="AW87" s="87">
        <f>ROUND(AW88,5)</f>
        <v>0</v>
      </c>
      <c r="AX87" s="86">
        <f>ROUND(BB87*L33,2)</f>
        <v>0</v>
      </c>
      <c r="AY87" s="86">
        <f>ROUND(BC87*L34,2)</f>
        <v>0</v>
      </c>
      <c r="AZ87" s="86">
        <f>ROUND(BD87*L33,2)</f>
        <v>0</v>
      </c>
      <c r="BA87" s="86">
        <f>ROUND(BE87*L34,2)</f>
        <v>0</v>
      </c>
      <c r="BB87" s="86">
        <f>ROUND(BB88,2)</f>
        <v>0</v>
      </c>
      <c r="BC87" s="86">
        <f>ROUND(BC88,2)</f>
        <v>0</v>
      </c>
      <c r="BD87" s="86">
        <f>ROUND(BD88,2)</f>
        <v>0</v>
      </c>
      <c r="BE87" s="86">
        <f>ROUND(BE88,2)</f>
        <v>0</v>
      </c>
      <c r="BF87" s="88">
        <f>ROUND(BF88,2)</f>
        <v>0</v>
      </c>
      <c r="BS87" s="89" t="s">
        <v>79</v>
      </c>
      <c r="BT87" s="89" t="s">
        <v>80</v>
      </c>
      <c r="BV87" s="89" t="s">
        <v>81</v>
      </c>
      <c r="BW87" s="89" t="s">
        <v>82</v>
      </c>
      <c r="BX87" s="89" t="s">
        <v>83</v>
      </c>
    </row>
    <row r="88" spans="1:89" s="5" customFormat="1" ht="22.5" customHeight="1">
      <c r="A88" s="90" t="s">
        <v>84</v>
      </c>
      <c r="B88" s="91"/>
      <c r="C88" s="92"/>
      <c r="D88" s="219" t="s">
        <v>18</v>
      </c>
      <c r="E88" s="219"/>
      <c r="F88" s="219"/>
      <c r="G88" s="219"/>
      <c r="H88" s="219"/>
      <c r="I88" s="93"/>
      <c r="J88" s="219" t="s">
        <v>256</v>
      </c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7">
        <f>'2017-05 - Rekonstrukce vo...'!M31</f>
        <v>0</v>
      </c>
      <c r="AH88" s="218"/>
      <c r="AI88" s="218"/>
      <c r="AJ88" s="218"/>
      <c r="AK88" s="218"/>
      <c r="AL88" s="218"/>
      <c r="AM88" s="218"/>
      <c r="AN88" s="217">
        <f>SUM(AG88,AV88)</f>
        <v>0</v>
      </c>
      <c r="AO88" s="218"/>
      <c r="AP88" s="218"/>
      <c r="AQ88" s="94"/>
      <c r="AS88" s="95">
        <f>'2017-05 - Rekonstrukce vo...'!M27</f>
        <v>0</v>
      </c>
      <c r="AT88" s="96">
        <f>'2017-05 - Rekonstrukce vo...'!M28</f>
        <v>0</v>
      </c>
      <c r="AU88" s="96">
        <f>'2017-05 - Rekonstrukce vo...'!M29</f>
        <v>0</v>
      </c>
      <c r="AV88" s="96">
        <f>ROUND(SUM(AX88:AY88),2)</f>
        <v>0</v>
      </c>
      <c r="AW88" s="97">
        <f>'2017-05 - Rekonstrukce vo...'!Z122</f>
        <v>0</v>
      </c>
      <c r="AX88" s="96">
        <f>'2017-05 - Rekonstrukce vo...'!M33</f>
        <v>0</v>
      </c>
      <c r="AY88" s="96">
        <f>'2017-05 - Rekonstrukce vo...'!M34</f>
        <v>0</v>
      </c>
      <c r="AZ88" s="96">
        <f>'2017-05 - Rekonstrukce vo...'!M35</f>
        <v>0</v>
      </c>
      <c r="BA88" s="96">
        <f>'2017-05 - Rekonstrukce vo...'!M36</f>
        <v>0</v>
      </c>
      <c r="BB88" s="96">
        <f>'2017-05 - Rekonstrukce vo...'!H33</f>
        <v>0</v>
      </c>
      <c r="BC88" s="96">
        <f>'2017-05 - Rekonstrukce vo...'!H34</f>
        <v>0</v>
      </c>
      <c r="BD88" s="96">
        <f>'2017-05 - Rekonstrukce vo...'!H35</f>
        <v>0</v>
      </c>
      <c r="BE88" s="96">
        <f>'2017-05 - Rekonstrukce vo...'!H36</f>
        <v>0</v>
      </c>
      <c r="BF88" s="98">
        <f>'2017-05 - Rekonstrukce vo...'!H37</f>
        <v>0</v>
      </c>
      <c r="BT88" s="99" t="s">
        <v>85</v>
      </c>
      <c r="BU88" s="99" t="s">
        <v>86</v>
      </c>
      <c r="BV88" s="99" t="s">
        <v>81</v>
      </c>
      <c r="BW88" s="99" t="s">
        <v>82</v>
      </c>
      <c r="BX88" s="99" t="s">
        <v>83</v>
      </c>
    </row>
    <row r="89" spans="1:89">
      <c r="B89" s="24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5"/>
    </row>
    <row r="90" spans="1:89" s="1" customFormat="1" ht="30" customHeight="1">
      <c r="B90" s="37"/>
      <c r="C90" s="82" t="s">
        <v>87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216">
        <f>ROUND(SUM(AG91:AG94),2)</f>
        <v>0</v>
      </c>
      <c r="AH90" s="216"/>
      <c r="AI90" s="216"/>
      <c r="AJ90" s="216"/>
      <c r="AK90" s="216"/>
      <c r="AL90" s="216"/>
      <c r="AM90" s="216"/>
      <c r="AN90" s="216">
        <f>ROUND(SUM(AN91:AN94),2)</f>
        <v>0</v>
      </c>
      <c r="AO90" s="216"/>
      <c r="AP90" s="216"/>
      <c r="AQ90" s="39"/>
      <c r="AS90" s="78" t="s">
        <v>88</v>
      </c>
      <c r="AT90" s="79" t="s">
        <v>89</v>
      </c>
      <c r="AU90" s="79" t="s">
        <v>42</v>
      </c>
      <c r="AV90" s="80" t="s">
        <v>67</v>
      </c>
    </row>
    <row r="91" spans="1:89" s="1" customFormat="1" ht="19.899999999999999" customHeight="1">
      <c r="B91" s="37"/>
      <c r="C91" s="38"/>
      <c r="D91" s="100" t="s">
        <v>90</v>
      </c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213">
        <f>ROUND(AG87*AS91,2)</f>
        <v>0</v>
      </c>
      <c r="AH91" s="214"/>
      <c r="AI91" s="214"/>
      <c r="AJ91" s="214"/>
      <c r="AK91" s="214"/>
      <c r="AL91" s="214"/>
      <c r="AM91" s="214"/>
      <c r="AN91" s="214">
        <f>ROUND(AG91+AV91,2)</f>
        <v>0</v>
      </c>
      <c r="AO91" s="214"/>
      <c r="AP91" s="214"/>
      <c r="AQ91" s="39"/>
      <c r="AS91" s="101">
        <v>0</v>
      </c>
      <c r="AT91" s="102" t="s">
        <v>91</v>
      </c>
      <c r="AU91" s="102" t="s">
        <v>43</v>
      </c>
      <c r="AV91" s="103">
        <f>ROUND(IF(AU91="základní",AG91*L33,IF(AU91="snížená",AG91*L34,0)),2)</f>
        <v>0</v>
      </c>
      <c r="BV91" s="20" t="s">
        <v>92</v>
      </c>
      <c r="BY91" s="104">
        <f>IF(AU91="základní",AV91,0)</f>
        <v>0</v>
      </c>
      <c r="BZ91" s="104">
        <f>IF(AU91="snížená",AV91,0)</f>
        <v>0</v>
      </c>
      <c r="CA91" s="104">
        <v>0</v>
      </c>
      <c r="CB91" s="104">
        <v>0</v>
      </c>
      <c r="CC91" s="104">
        <v>0</v>
      </c>
      <c r="CD91" s="104">
        <f>IF(AU91="základní",AG91,0)</f>
        <v>0</v>
      </c>
      <c r="CE91" s="104">
        <f>IF(AU91="snížená",AG91,0)</f>
        <v>0</v>
      </c>
      <c r="CF91" s="104">
        <f>IF(AU91="zákl. přenesená",AG91,0)</f>
        <v>0</v>
      </c>
      <c r="CG91" s="104">
        <f>IF(AU91="sníž. přenesená",AG91,0)</f>
        <v>0</v>
      </c>
      <c r="CH91" s="104">
        <f>IF(AU91="nulová",AG91,0)</f>
        <v>0</v>
      </c>
      <c r="CI91" s="20">
        <f>IF(AU91="základní",1,IF(AU91="snížená",2,IF(AU91="zákl. přenesená",4,IF(AU91="sníž. přenesená",5,3))))</f>
        <v>1</v>
      </c>
      <c r="CJ91" s="20">
        <f>IF(AT91="stavební čast",1,IF(8891="investiční čast",2,3))</f>
        <v>1</v>
      </c>
      <c r="CK91" s="20" t="str">
        <f>IF(D91="Vyplň vlastní","","x")</f>
        <v>x</v>
      </c>
    </row>
    <row r="92" spans="1:89" s="1" customFormat="1" ht="19.899999999999999" customHeight="1">
      <c r="B92" s="37"/>
      <c r="C92" s="38"/>
      <c r="D92" s="211" t="s">
        <v>93</v>
      </c>
      <c r="E92" s="212"/>
      <c r="F92" s="212"/>
      <c r="G92" s="212"/>
      <c r="H92" s="212"/>
      <c r="I92" s="212"/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38"/>
      <c r="AD92" s="38"/>
      <c r="AE92" s="38"/>
      <c r="AF92" s="38"/>
      <c r="AG92" s="213">
        <f>AG87*AS92</f>
        <v>0</v>
      </c>
      <c r="AH92" s="214"/>
      <c r="AI92" s="214"/>
      <c r="AJ92" s="214"/>
      <c r="AK92" s="214"/>
      <c r="AL92" s="214"/>
      <c r="AM92" s="214"/>
      <c r="AN92" s="214">
        <f>AG92+AV92</f>
        <v>0</v>
      </c>
      <c r="AO92" s="214"/>
      <c r="AP92" s="214"/>
      <c r="AQ92" s="39"/>
      <c r="AS92" s="105">
        <v>0</v>
      </c>
      <c r="AT92" s="106" t="s">
        <v>91</v>
      </c>
      <c r="AU92" s="106" t="s">
        <v>43</v>
      </c>
      <c r="AV92" s="107">
        <f>ROUND(IF(AU92="nulová",0,IF(OR(AU92="základní",AU92="zákl. přenesená"),AG92*L33,AG92*L34)),2)</f>
        <v>0</v>
      </c>
      <c r="BV92" s="20" t="s">
        <v>94</v>
      </c>
      <c r="BY92" s="104">
        <f>IF(AU92="základní",AV92,0)</f>
        <v>0</v>
      </c>
      <c r="BZ92" s="104">
        <f>IF(AU92="snížená",AV92,0)</f>
        <v>0</v>
      </c>
      <c r="CA92" s="104">
        <f>IF(AU92="zákl. přenesená",AV92,0)</f>
        <v>0</v>
      </c>
      <c r="CB92" s="104">
        <f>IF(AU92="sníž. přenesená",AV92,0)</f>
        <v>0</v>
      </c>
      <c r="CC92" s="104">
        <f>IF(AU92="nulová",AV92,0)</f>
        <v>0</v>
      </c>
      <c r="CD92" s="104">
        <f>IF(AU92="základní",AG92,0)</f>
        <v>0</v>
      </c>
      <c r="CE92" s="104">
        <f>IF(AU92="snížená",AG92,0)</f>
        <v>0</v>
      </c>
      <c r="CF92" s="104">
        <f>IF(AU92="zákl. přenesená",AG92,0)</f>
        <v>0</v>
      </c>
      <c r="CG92" s="104">
        <f>IF(AU92="sníž. přenesená",AG92,0)</f>
        <v>0</v>
      </c>
      <c r="CH92" s="104">
        <f>IF(AU92="nulová",AG92,0)</f>
        <v>0</v>
      </c>
      <c r="CI92" s="20">
        <f>IF(AU92="základní",1,IF(AU92="snížená",2,IF(AU92="zákl. přenesená",4,IF(AU92="sníž. přenesená",5,3))))</f>
        <v>1</v>
      </c>
      <c r="CJ92" s="20">
        <f>IF(AT92="stavební čast",1,IF(8892="investiční čast",2,3))</f>
        <v>1</v>
      </c>
      <c r="CK92" s="20" t="str">
        <f>IF(D92="Vyplň vlastní","","x")</f>
        <v/>
      </c>
    </row>
    <row r="93" spans="1:89" s="1" customFormat="1" ht="19.899999999999999" customHeight="1">
      <c r="B93" s="37"/>
      <c r="C93" s="38"/>
      <c r="D93" s="211" t="s">
        <v>93</v>
      </c>
      <c r="E93" s="212"/>
      <c r="F93" s="212"/>
      <c r="G93" s="212"/>
      <c r="H93" s="212"/>
      <c r="I93" s="212"/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38"/>
      <c r="AD93" s="38"/>
      <c r="AE93" s="38"/>
      <c r="AF93" s="38"/>
      <c r="AG93" s="213">
        <f>AG87*AS93</f>
        <v>0</v>
      </c>
      <c r="AH93" s="214"/>
      <c r="AI93" s="214"/>
      <c r="AJ93" s="214"/>
      <c r="AK93" s="214"/>
      <c r="AL93" s="214"/>
      <c r="AM93" s="214"/>
      <c r="AN93" s="214">
        <f>AG93+AV93</f>
        <v>0</v>
      </c>
      <c r="AO93" s="214"/>
      <c r="AP93" s="214"/>
      <c r="AQ93" s="39"/>
      <c r="AS93" s="105">
        <v>0</v>
      </c>
      <c r="AT93" s="106" t="s">
        <v>91</v>
      </c>
      <c r="AU93" s="106" t="s">
        <v>43</v>
      </c>
      <c r="AV93" s="107">
        <f>ROUND(IF(AU93="nulová",0,IF(OR(AU93="základní",AU93="zákl. přenesená"),AG93*L33,AG93*L34)),2)</f>
        <v>0</v>
      </c>
      <c r="BV93" s="20" t="s">
        <v>94</v>
      </c>
      <c r="BY93" s="104">
        <f>IF(AU93="základní",AV93,0)</f>
        <v>0</v>
      </c>
      <c r="BZ93" s="104">
        <f>IF(AU93="snížená",AV93,0)</f>
        <v>0</v>
      </c>
      <c r="CA93" s="104">
        <f>IF(AU93="zákl. přenesená",AV93,0)</f>
        <v>0</v>
      </c>
      <c r="CB93" s="104">
        <f>IF(AU93="sníž. přenesená",AV93,0)</f>
        <v>0</v>
      </c>
      <c r="CC93" s="104">
        <f>IF(AU93="nulová",AV93,0)</f>
        <v>0</v>
      </c>
      <c r="CD93" s="104">
        <f>IF(AU93="základní",AG93,0)</f>
        <v>0</v>
      </c>
      <c r="CE93" s="104">
        <f>IF(AU93="snížená",AG93,0)</f>
        <v>0</v>
      </c>
      <c r="CF93" s="104">
        <f>IF(AU93="zákl. přenesená",AG93,0)</f>
        <v>0</v>
      </c>
      <c r="CG93" s="104">
        <f>IF(AU93="sníž. přenesená",AG93,0)</f>
        <v>0</v>
      </c>
      <c r="CH93" s="104">
        <f>IF(AU93="nulová",AG93,0)</f>
        <v>0</v>
      </c>
      <c r="CI93" s="20">
        <f>IF(AU93="základní",1,IF(AU93="snížená",2,IF(AU93="zákl. přenesená",4,IF(AU93="sníž. přenesená",5,3))))</f>
        <v>1</v>
      </c>
      <c r="CJ93" s="20">
        <f>IF(AT93="stavební čast",1,IF(8893="investiční čast",2,3))</f>
        <v>1</v>
      </c>
      <c r="CK93" s="20" t="str">
        <f>IF(D93="Vyplň vlastní","","x")</f>
        <v/>
      </c>
    </row>
    <row r="94" spans="1:89" s="1" customFormat="1" ht="19.899999999999999" customHeight="1">
      <c r="B94" s="37"/>
      <c r="C94" s="38"/>
      <c r="D94" s="211" t="s">
        <v>93</v>
      </c>
      <c r="E94" s="212"/>
      <c r="F94" s="212"/>
      <c r="G94" s="212"/>
      <c r="H94" s="212"/>
      <c r="I94" s="212"/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38"/>
      <c r="AD94" s="38"/>
      <c r="AE94" s="38"/>
      <c r="AF94" s="38"/>
      <c r="AG94" s="213">
        <f>AG87*AS94</f>
        <v>0</v>
      </c>
      <c r="AH94" s="214"/>
      <c r="AI94" s="214"/>
      <c r="AJ94" s="214"/>
      <c r="AK94" s="214"/>
      <c r="AL94" s="214"/>
      <c r="AM94" s="214"/>
      <c r="AN94" s="214">
        <f>AG94+AV94</f>
        <v>0</v>
      </c>
      <c r="AO94" s="214"/>
      <c r="AP94" s="214"/>
      <c r="AQ94" s="39"/>
      <c r="AS94" s="108">
        <v>0</v>
      </c>
      <c r="AT94" s="109" t="s">
        <v>91</v>
      </c>
      <c r="AU94" s="109" t="s">
        <v>43</v>
      </c>
      <c r="AV94" s="110">
        <f>ROUND(IF(AU94="nulová",0,IF(OR(AU94="základní",AU94="zákl. přenesená"),AG94*L33,AG94*L34)),2)</f>
        <v>0</v>
      </c>
      <c r="BV94" s="20" t="s">
        <v>94</v>
      </c>
      <c r="BY94" s="104">
        <f>IF(AU94="základní",AV94,0)</f>
        <v>0</v>
      </c>
      <c r="BZ94" s="104">
        <f>IF(AU94="snížená",AV94,0)</f>
        <v>0</v>
      </c>
      <c r="CA94" s="104">
        <f>IF(AU94="zákl. přenesená",AV94,0)</f>
        <v>0</v>
      </c>
      <c r="CB94" s="104">
        <f>IF(AU94="sníž. přenesená",AV94,0)</f>
        <v>0</v>
      </c>
      <c r="CC94" s="104">
        <f>IF(AU94="nulová",AV94,0)</f>
        <v>0</v>
      </c>
      <c r="CD94" s="104">
        <f>IF(AU94="základní",AG94,0)</f>
        <v>0</v>
      </c>
      <c r="CE94" s="104">
        <f>IF(AU94="snížená",AG94,0)</f>
        <v>0</v>
      </c>
      <c r="CF94" s="104">
        <f>IF(AU94="zákl. přenesená",AG94,0)</f>
        <v>0</v>
      </c>
      <c r="CG94" s="104">
        <f>IF(AU94="sníž. přenesená",AG94,0)</f>
        <v>0</v>
      </c>
      <c r="CH94" s="104">
        <f>IF(AU94="nulová",AG94,0)</f>
        <v>0</v>
      </c>
      <c r="CI94" s="20">
        <f>IF(AU94="základní",1,IF(AU94="snížená",2,IF(AU94="zákl. přenesená",4,IF(AU94="sníž. přenesená",5,3))))</f>
        <v>1</v>
      </c>
      <c r="CJ94" s="20">
        <f>IF(AT94="stavební čast",1,IF(8894="investiční čast",2,3))</f>
        <v>1</v>
      </c>
      <c r="CK94" s="20" t="str">
        <f>IF(D94="Vyplň vlastní","","x")</f>
        <v/>
      </c>
    </row>
    <row r="95" spans="1:89" s="1" customFormat="1" ht="10.9" customHeight="1"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9"/>
    </row>
    <row r="96" spans="1:89" s="1" customFormat="1" ht="30" customHeight="1">
      <c r="B96" s="37"/>
      <c r="C96" s="111" t="s">
        <v>95</v>
      </c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208">
        <f>ROUND(AG87+AG90,2)</f>
        <v>0</v>
      </c>
      <c r="AH96" s="208"/>
      <c r="AI96" s="208"/>
      <c r="AJ96" s="208"/>
      <c r="AK96" s="208"/>
      <c r="AL96" s="208"/>
      <c r="AM96" s="208"/>
      <c r="AN96" s="208">
        <f>AN87+AN90</f>
        <v>0</v>
      </c>
      <c r="AO96" s="208"/>
      <c r="AP96" s="208"/>
      <c r="AQ96" s="39"/>
    </row>
    <row r="97" spans="2:43" s="1" customFormat="1" ht="6.95" customHeight="1"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3"/>
    </row>
  </sheetData>
  <mergeCells count="60">
    <mergeCell ref="C2:AP2"/>
    <mergeCell ref="C4:AP4"/>
    <mergeCell ref="BG5:BG34"/>
    <mergeCell ref="K5:AO5"/>
    <mergeCell ref="K6:AO6"/>
    <mergeCell ref="E14:AJ14"/>
    <mergeCell ref="E23:AN23"/>
    <mergeCell ref="AK26:AO26"/>
    <mergeCell ref="AK27:AO27"/>
    <mergeCell ref="AK28:AO28"/>
    <mergeCell ref="AK29:AO29"/>
    <mergeCell ref="AK31:AO31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L36:O36"/>
    <mergeCell ref="W36:AE36"/>
    <mergeCell ref="AK36:AO36"/>
    <mergeCell ref="L37:O37"/>
    <mergeCell ref="W37:AE37"/>
    <mergeCell ref="AK37:AO37"/>
    <mergeCell ref="X39:AB39"/>
    <mergeCell ref="AK39:AO39"/>
    <mergeCell ref="C76:AP76"/>
    <mergeCell ref="L78:AO78"/>
    <mergeCell ref="AM82:AP82"/>
    <mergeCell ref="AS82:AT84"/>
    <mergeCell ref="AM83:AP83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91:AM91"/>
    <mergeCell ref="AN91:AP91"/>
    <mergeCell ref="AG96:AM96"/>
    <mergeCell ref="AN96:AP96"/>
    <mergeCell ref="AR2:BG2"/>
    <mergeCell ref="D94:AB94"/>
    <mergeCell ref="AG94:AM94"/>
    <mergeCell ref="AN94:AP94"/>
    <mergeCell ref="AG87:AM87"/>
    <mergeCell ref="AN87:AP87"/>
    <mergeCell ref="AG90:AM90"/>
    <mergeCell ref="AN90:AP90"/>
    <mergeCell ref="D92:AB92"/>
    <mergeCell ref="AG92:AM92"/>
    <mergeCell ref="AN92:AP92"/>
    <mergeCell ref="D93:AB93"/>
    <mergeCell ref="AG93:AM93"/>
    <mergeCell ref="AN93:AP93"/>
  </mergeCells>
  <dataValidations count="2">
    <dataValidation type="list" allowBlank="1" showInputMessage="1" showErrorMessage="1" error="Povoleny jsou hodnoty základní, snížená, zákl. přenesená, sníž. přenesená, nulová." sqref="AU91:AU95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1:AT95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8" location="'2017-05 - Rekonstrukce vo...'!C2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76"/>
  <sheetViews>
    <sheetView showGridLines="0" tabSelected="1" workbookViewId="0">
      <pane ySplit="1" topLeftCell="A158" activePane="bottomLeft" state="frozen"/>
      <selection pane="bottomLeft" activeCell="K153" sqref="K153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13"/>
      <c r="B1" s="14"/>
      <c r="C1" s="14"/>
      <c r="D1" s="15" t="s">
        <v>1</v>
      </c>
      <c r="E1" s="14"/>
      <c r="F1" s="16" t="s">
        <v>96</v>
      </c>
      <c r="G1" s="16"/>
      <c r="H1" s="254" t="s">
        <v>97</v>
      </c>
      <c r="I1" s="254"/>
      <c r="J1" s="254"/>
      <c r="K1" s="254"/>
      <c r="L1" s="16" t="s">
        <v>98</v>
      </c>
      <c r="M1" s="14"/>
      <c r="N1" s="14"/>
      <c r="O1" s="15" t="s">
        <v>99</v>
      </c>
      <c r="P1" s="14"/>
      <c r="Q1" s="14"/>
      <c r="R1" s="14"/>
      <c r="S1" s="16" t="s">
        <v>100</v>
      </c>
      <c r="T1" s="16"/>
      <c r="U1" s="113"/>
      <c r="V1" s="113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</row>
    <row r="2" spans="1:66" ht="36.950000000000003" customHeight="1">
      <c r="C2" s="240" t="s">
        <v>8</v>
      </c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S2" s="209" t="s">
        <v>9</v>
      </c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T2" s="20" t="s">
        <v>82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101</v>
      </c>
    </row>
    <row r="4" spans="1:66" ht="36.950000000000003" customHeight="1">
      <c r="B4" s="24"/>
      <c r="C4" s="233" t="s">
        <v>102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5"/>
      <c r="T4" s="26" t="s">
        <v>14</v>
      </c>
      <c r="AT4" s="20" t="s">
        <v>6</v>
      </c>
    </row>
    <row r="5" spans="1:66" ht="6.95" customHeight="1">
      <c r="B5" s="24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5"/>
    </row>
    <row r="6" spans="1:66" s="1" customFormat="1" ht="32.85" customHeight="1">
      <c r="B6" s="37"/>
      <c r="C6" s="38"/>
      <c r="D6" s="31" t="s">
        <v>20</v>
      </c>
      <c r="E6" s="38"/>
      <c r="F6" s="246" t="s">
        <v>256</v>
      </c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38"/>
      <c r="R6" s="39"/>
    </row>
    <row r="7" spans="1:66" s="1" customFormat="1" ht="14.45" customHeight="1">
      <c r="B7" s="37"/>
      <c r="C7" s="38"/>
      <c r="D7" s="32" t="s">
        <v>21</v>
      </c>
      <c r="E7" s="38"/>
      <c r="F7" s="30" t="s">
        <v>5</v>
      </c>
      <c r="G7" s="38"/>
      <c r="H7" s="38"/>
      <c r="I7" s="38"/>
      <c r="J7" s="38"/>
      <c r="K7" s="38"/>
      <c r="L7" s="38"/>
      <c r="M7" s="32" t="s">
        <v>22</v>
      </c>
      <c r="N7" s="38"/>
      <c r="O7" s="30" t="s">
        <v>5</v>
      </c>
      <c r="P7" s="38"/>
      <c r="Q7" s="38"/>
      <c r="R7" s="39"/>
    </row>
    <row r="8" spans="1:66" s="1" customFormat="1" ht="14.45" customHeight="1">
      <c r="B8" s="37"/>
      <c r="C8" s="38"/>
      <c r="D8" s="32" t="s">
        <v>23</v>
      </c>
      <c r="E8" s="38"/>
      <c r="F8" s="30" t="s">
        <v>24</v>
      </c>
      <c r="G8" s="38"/>
      <c r="H8" s="38"/>
      <c r="I8" s="38"/>
      <c r="J8" s="38"/>
      <c r="K8" s="38"/>
      <c r="L8" s="38"/>
      <c r="M8" s="32" t="s">
        <v>25</v>
      </c>
      <c r="N8" s="38"/>
      <c r="O8" s="302" t="str">
        <f>'Rekapitulace stavby'!AN8</f>
        <v>10.05.2017</v>
      </c>
      <c r="P8" s="290"/>
      <c r="Q8" s="38"/>
      <c r="R8" s="39"/>
    </row>
    <row r="9" spans="1:66" s="1" customFormat="1" ht="10.9" customHeight="1"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9"/>
    </row>
    <row r="10" spans="1:66" s="1" customFormat="1" ht="14.45" customHeight="1">
      <c r="B10" s="37"/>
      <c r="C10" s="38"/>
      <c r="D10" s="32" t="s">
        <v>27</v>
      </c>
      <c r="E10" s="38"/>
      <c r="F10" s="38"/>
      <c r="G10" s="38"/>
      <c r="H10" s="38"/>
      <c r="I10" s="38"/>
      <c r="J10" s="38"/>
      <c r="K10" s="38"/>
      <c r="L10" s="38"/>
      <c r="M10" s="32" t="s">
        <v>28</v>
      </c>
      <c r="N10" s="38"/>
      <c r="O10" s="244" t="s">
        <v>5</v>
      </c>
      <c r="P10" s="244"/>
      <c r="Q10" s="38"/>
      <c r="R10" s="39"/>
    </row>
    <row r="11" spans="1:66" s="1" customFormat="1" ht="18" customHeight="1">
      <c r="B11" s="37"/>
      <c r="C11" s="38"/>
      <c r="D11" s="38"/>
      <c r="E11" s="30" t="s">
        <v>24</v>
      </c>
      <c r="F11" s="38"/>
      <c r="G11" s="38"/>
      <c r="H11" s="38"/>
      <c r="I11" s="38"/>
      <c r="J11" s="38"/>
      <c r="K11" s="38"/>
      <c r="L11" s="38"/>
      <c r="M11" s="32" t="s">
        <v>29</v>
      </c>
      <c r="N11" s="38"/>
      <c r="O11" s="244" t="s">
        <v>5</v>
      </c>
      <c r="P11" s="244"/>
      <c r="Q11" s="38"/>
      <c r="R11" s="39"/>
    </row>
    <row r="12" spans="1:66" s="1" customFormat="1" ht="6.95" customHeight="1"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9"/>
    </row>
    <row r="13" spans="1:66" s="1" customFormat="1" ht="14.45" customHeight="1">
      <c r="B13" s="37"/>
      <c r="C13" s="38"/>
      <c r="D13" s="32" t="s">
        <v>30</v>
      </c>
      <c r="E13" s="38"/>
      <c r="F13" s="38"/>
      <c r="G13" s="38"/>
      <c r="H13" s="38"/>
      <c r="I13" s="38"/>
      <c r="J13" s="38"/>
      <c r="K13" s="38"/>
      <c r="L13" s="38"/>
      <c r="M13" s="32" t="s">
        <v>28</v>
      </c>
      <c r="N13" s="38"/>
      <c r="O13" s="303" t="str">
        <f>IF('Rekapitulace stavby'!AN13="","",'Rekapitulace stavby'!AN13)</f>
        <v>Vyplň údaj</v>
      </c>
      <c r="P13" s="244"/>
      <c r="Q13" s="38"/>
      <c r="R13" s="39"/>
    </row>
    <row r="14" spans="1:66" s="1" customFormat="1" ht="18" customHeight="1">
      <c r="B14" s="37"/>
      <c r="C14" s="38"/>
      <c r="D14" s="38"/>
      <c r="E14" s="303" t="str">
        <f>IF('Rekapitulace stavby'!E14="","",'Rekapitulace stavby'!E14)</f>
        <v>Vyplň údaj</v>
      </c>
      <c r="F14" s="304"/>
      <c r="G14" s="304"/>
      <c r="H14" s="304"/>
      <c r="I14" s="304"/>
      <c r="J14" s="304"/>
      <c r="K14" s="304"/>
      <c r="L14" s="304"/>
      <c r="M14" s="32" t="s">
        <v>29</v>
      </c>
      <c r="N14" s="38"/>
      <c r="O14" s="303" t="str">
        <f>IF('Rekapitulace stavby'!AN14="","",'Rekapitulace stavby'!AN14)</f>
        <v>Vyplň údaj</v>
      </c>
      <c r="P14" s="244"/>
      <c r="Q14" s="38"/>
      <c r="R14" s="39"/>
    </row>
    <row r="15" spans="1:66" s="1" customFormat="1" ht="6.95" customHeight="1"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9"/>
    </row>
    <row r="16" spans="1:66" s="1" customFormat="1" ht="14.45" customHeight="1">
      <c r="B16" s="37"/>
      <c r="C16" s="38"/>
      <c r="D16" s="32" t="s">
        <v>32</v>
      </c>
      <c r="E16" s="38"/>
      <c r="F16" s="38"/>
      <c r="G16" s="38"/>
      <c r="H16" s="38"/>
      <c r="I16" s="38"/>
      <c r="J16" s="38"/>
      <c r="K16" s="38"/>
      <c r="L16" s="38"/>
      <c r="M16" s="32" t="s">
        <v>28</v>
      </c>
      <c r="N16" s="38"/>
      <c r="O16" s="244" t="s">
        <v>5</v>
      </c>
      <c r="P16" s="244"/>
      <c r="Q16" s="38"/>
      <c r="R16" s="39"/>
    </row>
    <row r="17" spans="2:18" s="1" customFormat="1" ht="18" customHeight="1">
      <c r="B17" s="37"/>
      <c r="C17" s="38"/>
      <c r="D17" s="38"/>
      <c r="E17" s="30" t="s">
        <v>33</v>
      </c>
      <c r="F17" s="38"/>
      <c r="G17" s="38"/>
      <c r="H17" s="38"/>
      <c r="I17" s="38"/>
      <c r="J17" s="38"/>
      <c r="K17" s="38"/>
      <c r="L17" s="38"/>
      <c r="M17" s="32" t="s">
        <v>29</v>
      </c>
      <c r="N17" s="38"/>
      <c r="O17" s="244" t="s">
        <v>5</v>
      </c>
      <c r="P17" s="244"/>
      <c r="Q17" s="38"/>
      <c r="R17" s="39"/>
    </row>
    <row r="18" spans="2:18" s="1" customFormat="1" ht="6.95" customHeight="1"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9"/>
    </row>
    <row r="19" spans="2:18" s="1" customFormat="1" ht="14.45" customHeight="1">
      <c r="B19" s="37"/>
      <c r="C19" s="38"/>
      <c r="D19" s="32" t="s">
        <v>34</v>
      </c>
      <c r="E19" s="38"/>
      <c r="F19" s="38"/>
      <c r="G19" s="38"/>
      <c r="H19" s="38"/>
      <c r="I19" s="38"/>
      <c r="J19" s="38"/>
      <c r="K19" s="38"/>
      <c r="L19" s="38"/>
      <c r="M19" s="32" t="s">
        <v>28</v>
      </c>
      <c r="N19" s="38"/>
      <c r="O19" s="244" t="s">
        <v>5</v>
      </c>
      <c r="P19" s="244"/>
      <c r="Q19" s="38"/>
      <c r="R19" s="39"/>
    </row>
    <row r="20" spans="2:18" s="1" customFormat="1" ht="18" customHeight="1">
      <c r="B20" s="37"/>
      <c r="C20" s="38"/>
      <c r="D20" s="38"/>
      <c r="E20" s="30" t="s">
        <v>35</v>
      </c>
      <c r="F20" s="38"/>
      <c r="G20" s="38"/>
      <c r="H20" s="38"/>
      <c r="I20" s="38"/>
      <c r="J20" s="38"/>
      <c r="K20" s="38"/>
      <c r="L20" s="38"/>
      <c r="M20" s="32" t="s">
        <v>29</v>
      </c>
      <c r="N20" s="38"/>
      <c r="O20" s="244" t="s">
        <v>5</v>
      </c>
      <c r="P20" s="244"/>
      <c r="Q20" s="38"/>
      <c r="R20" s="39"/>
    </row>
    <row r="21" spans="2:18" s="1" customFormat="1" ht="6.95" customHeight="1"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9"/>
    </row>
    <row r="22" spans="2:18" s="1" customFormat="1" ht="14.45" customHeight="1">
      <c r="B22" s="37"/>
      <c r="C22" s="38"/>
      <c r="D22" s="32" t="s">
        <v>36</v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9"/>
    </row>
    <row r="23" spans="2:18" s="1" customFormat="1" ht="22.5" customHeight="1">
      <c r="B23" s="37"/>
      <c r="C23" s="38"/>
      <c r="D23" s="38"/>
      <c r="E23" s="249" t="s">
        <v>5</v>
      </c>
      <c r="F23" s="249"/>
      <c r="G23" s="249"/>
      <c r="H23" s="249"/>
      <c r="I23" s="249"/>
      <c r="J23" s="249"/>
      <c r="K23" s="249"/>
      <c r="L23" s="249"/>
      <c r="M23" s="38"/>
      <c r="N23" s="38"/>
      <c r="O23" s="38"/>
      <c r="P23" s="38"/>
      <c r="Q23" s="38"/>
      <c r="R23" s="39"/>
    </row>
    <row r="24" spans="2:18" s="1" customFormat="1" ht="6.95" customHeight="1"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9"/>
    </row>
    <row r="25" spans="2:18" s="1" customFormat="1" ht="6.95" customHeight="1">
      <c r="B25" s="37"/>
      <c r="C25" s="38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38"/>
      <c r="R25" s="39"/>
    </row>
    <row r="26" spans="2:18" s="1" customFormat="1" ht="14.45" customHeight="1">
      <c r="B26" s="37"/>
      <c r="C26" s="38"/>
      <c r="D26" s="114" t="s">
        <v>103</v>
      </c>
      <c r="E26" s="38"/>
      <c r="F26" s="38"/>
      <c r="G26" s="38"/>
      <c r="H26" s="38"/>
      <c r="I26" s="38"/>
      <c r="J26" s="38"/>
      <c r="K26" s="38"/>
      <c r="L26" s="38"/>
      <c r="M26" s="250">
        <f>M87</f>
        <v>0</v>
      </c>
      <c r="N26" s="250"/>
      <c r="O26" s="250"/>
      <c r="P26" s="250"/>
      <c r="Q26" s="38"/>
      <c r="R26" s="39"/>
    </row>
    <row r="27" spans="2:18" s="1" customFormat="1" ht="15">
      <c r="B27" s="37"/>
      <c r="C27" s="38"/>
      <c r="D27" s="38"/>
      <c r="E27" s="32" t="s">
        <v>38</v>
      </c>
      <c r="F27" s="38"/>
      <c r="G27" s="38"/>
      <c r="H27" s="38"/>
      <c r="I27" s="38"/>
      <c r="J27" s="38"/>
      <c r="K27" s="38"/>
      <c r="L27" s="38"/>
      <c r="M27" s="251">
        <f>H87</f>
        <v>0</v>
      </c>
      <c r="N27" s="251"/>
      <c r="O27" s="251"/>
      <c r="P27" s="251"/>
      <c r="Q27" s="38"/>
      <c r="R27" s="39"/>
    </row>
    <row r="28" spans="2:18" s="1" customFormat="1" ht="15">
      <c r="B28" s="37"/>
      <c r="C28" s="38"/>
      <c r="D28" s="38"/>
      <c r="E28" s="32" t="s">
        <v>39</v>
      </c>
      <c r="F28" s="38"/>
      <c r="G28" s="38"/>
      <c r="H28" s="38"/>
      <c r="I28" s="38"/>
      <c r="J28" s="38"/>
      <c r="K28" s="38"/>
      <c r="L28" s="38"/>
      <c r="M28" s="251">
        <f>K87</f>
        <v>0</v>
      </c>
      <c r="N28" s="251"/>
      <c r="O28" s="251"/>
      <c r="P28" s="251"/>
      <c r="Q28" s="38"/>
      <c r="R28" s="39"/>
    </row>
    <row r="29" spans="2:18" s="1" customFormat="1" ht="14.45" customHeight="1">
      <c r="B29" s="37"/>
      <c r="C29" s="38"/>
      <c r="D29" s="36" t="s">
        <v>90</v>
      </c>
      <c r="E29" s="38"/>
      <c r="F29" s="38"/>
      <c r="G29" s="38"/>
      <c r="H29" s="38"/>
      <c r="I29" s="38"/>
      <c r="J29" s="38"/>
      <c r="K29" s="38"/>
      <c r="L29" s="38"/>
      <c r="M29" s="250">
        <f>M98</f>
        <v>0</v>
      </c>
      <c r="N29" s="250"/>
      <c r="O29" s="250"/>
      <c r="P29" s="250"/>
      <c r="Q29" s="38"/>
      <c r="R29" s="39"/>
    </row>
    <row r="30" spans="2:18" s="1" customFormat="1" ht="6.95" customHeight="1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9"/>
    </row>
    <row r="31" spans="2:18" s="1" customFormat="1" ht="25.35" customHeight="1">
      <c r="B31" s="37"/>
      <c r="C31" s="38"/>
      <c r="D31" s="115" t="s">
        <v>41</v>
      </c>
      <c r="E31" s="38"/>
      <c r="F31" s="38"/>
      <c r="G31" s="38"/>
      <c r="H31" s="38"/>
      <c r="I31" s="38"/>
      <c r="J31" s="38"/>
      <c r="K31" s="38"/>
      <c r="L31" s="38"/>
      <c r="M31" s="301">
        <f>ROUND(M26+M29,2)</f>
        <v>0</v>
      </c>
      <c r="N31" s="289"/>
      <c r="O31" s="289"/>
      <c r="P31" s="289"/>
      <c r="Q31" s="38"/>
      <c r="R31" s="39"/>
    </row>
    <row r="32" spans="2:18" s="1" customFormat="1" ht="6.95" customHeight="1">
      <c r="B32" s="37"/>
      <c r="C32" s="38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38"/>
      <c r="R32" s="39"/>
    </row>
    <row r="33" spans="2:18" s="1" customFormat="1" ht="14.45" customHeight="1">
      <c r="B33" s="37"/>
      <c r="C33" s="38"/>
      <c r="D33" s="44" t="s">
        <v>42</v>
      </c>
      <c r="E33" s="44" t="s">
        <v>43</v>
      </c>
      <c r="F33" s="45">
        <v>0.21</v>
      </c>
      <c r="G33" s="116" t="s">
        <v>44</v>
      </c>
      <c r="H33" s="295">
        <f>ROUND((((SUM(BE98:BE105)+SUM(BE122:BE169))+SUM(BE171:BE175))),2)</f>
        <v>0</v>
      </c>
      <c r="I33" s="289"/>
      <c r="J33" s="289"/>
      <c r="K33" s="38"/>
      <c r="L33" s="38"/>
      <c r="M33" s="295">
        <f>ROUND(((ROUND((SUM(BE98:BE105)+SUM(BE122:BE169)), 2)*F33)+SUM(BE171:BE175)*F33),2)</f>
        <v>0</v>
      </c>
      <c r="N33" s="289"/>
      <c r="O33" s="289"/>
      <c r="P33" s="289"/>
      <c r="Q33" s="38"/>
      <c r="R33" s="39"/>
    </row>
    <row r="34" spans="2:18" s="1" customFormat="1" ht="14.45" customHeight="1">
      <c r="B34" s="37"/>
      <c r="C34" s="38"/>
      <c r="D34" s="38"/>
      <c r="E34" s="44" t="s">
        <v>45</v>
      </c>
      <c r="F34" s="45">
        <v>0.15</v>
      </c>
      <c r="G34" s="116" t="s">
        <v>44</v>
      </c>
      <c r="H34" s="295">
        <f>ROUND((((SUM(BF98:BF105)+SUM(BF122:BF169))+SUM(BF171:BF175))),2)</f>
        <v>0</v>
      </c>
      <c r="I34" s="289"/>
      <c r="J34" s="289"/>
      <c r="K34" s="38"/>
      <c r="L34" s="38"/>
      <c r="M34" s="295">
        <f>ROUND(((ROUND((SUM(BF98:BF105)+SUM(BF122:BF169)), 2)*F34)+SUM(BF171:BF175)*F34),2)</f>
        <v>0</v>
      </c>
      <c r="N34" s="289"/>
      <c r="O34" s="289"/>
      <c r="P34" s="289"/>
      <c r="Q34" s="38"/>
      <c r="R34" s="39"/>
    </row>
    <row r="35" spans="2:18" s="1" customFormat="1" ht="14.45" hidden="1" customHeight="1">
      <c r="B35" s="37"/>
      <c r="C35" s="38"/>
      <c r="D35" s="38"/>
      <c r="E35" s="44" t="s">
        <v>46</v>
      </c>
      <c r="F35" s="45">
        <v>0.21</v>
      </c>
      <c r="G35" s="116" t="s">
        <v>44</v>
      </c>
      <c r="H35" s="295">
        <f>ROUND((((SUM(BG98:BG105)+SUM(BG122:BG169))+SUM(BG171:BG175))),2)</f>
        <v>0</v>
      </c>
      <c r="I35" s="289"/>
      <c r="J35" s="289"/>
      <c r="K35" s="38"/>
      <c r="L35" s="38"/>
      <c r="M35" s="295">
        <v>0</v>
      </c>
      <c r="N35" s="289"/>
      <c r="O35" s="289"/>
      <c r="P35" s="289"/>
      <c r="Q35" s="38"/>
      <c r="R35" s="39"/>
    </row>
    <row r="36" spans="2:18" s="1" customFormat="1" ht="14.45" hidden="1" customHeight="1">
      <c r="B36" s="37"/>
      <c r="C36" s="38"/>
      <c r="D36" s="38"/>
      <c r="E36" s="44" t="s">
        <v>47</v>
      </c>
      <c r="F36" s="45">
        <v>0.15</v>
      </c>
      <c r="G36" s="116" t="s">
        <v>44</v>
      </c>
      <c r="H36" s="295">
        <f>ROUND((((SUM(BH98:BH105)+SUM(BH122:BH169))+SUM(BH171:BH175))),2)</f>
        <v>0</v>
      </c>
      <c r="I36" s="289"/>
      <c r="J36" s="289"/>
      <c r="K36" s="38"/>
      <c r="L36" s="38"/>
      <c r="M36" s="295">
        <v>0</v>
      </c>
      <c r="N36" s="289"/>
      <c r="O36" s="289"/>
      <c r="P36" s="289"/>
      <c r="Q36" s="38"/>
      <c r="R36" s="39"/>
    </row>
    <row r="37" spans="2:18" s="1" customFormat="1" ht="14.45" hidden="1" customHeight="1">
      <c r="B37" s="37"/>
      <c r="C37" s="38"/>
      <c r="D37" s="38"/>
      <c r="E37" s="44" t="s">
        <v>48</v>
      </c>
      <c r="F37" s="45">
        <v>0</v>
      </c>
      <c r="G37" s="116" t="s">
        <v>44</v>
      </c>
      <c r="H37" s="295">
        <f>ROUND((((SUM(BI98:BI105)+SUM(BI122:BI169))+SUM(BI171:BI175))),2)</f>
        <v>0</v>
      </c>
      <c r="I37" s="289"/>
      <c r="J37" s="289"/>
      <c r="K37" s="38"/>
      <c r="L37" s="38"/>
      <c r="M37" s="295">
        <v>0</v>
      </c>
      <c r="N37" s="289"/>
      <c r="O37" s="289"/>
      <c r="P37" s="289"/>
      <c r="Q37" s="38"/>
      <c r="R37" s="39"/>
    </row>
    <row r="38" spans="2:18" s="1" customFormat="1" ht="6.95" customHeight="1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9"/>
    </row>
    <row r="39" spans="2:18" s="1" customFormat="1" ht="25.35" customHeight="1">
      <c r="B39" s="37"/>
      <c r="C39" s="112"/>
      <c r="D39" s="118" t="s">
        <v>49</v>
      </c>
      <c r="E39" s="77"/>
      <c r="F39" s="77"/>
      <c r="G39" s="119" t="s">
        <v>50</v>
      </c>
      <c r="H39" s="120" t="s">
        <v>51</v>
      </c>
      <c r="I39" s="77"/>
      <c r="J39" s="77"/>
      <c r="K39" s="77"/>
      <c r="L39" s="296">
        <f>SUM(M31:M37)</f>
        <v>0</v>
      </c>
      <c r="M39" s="296"/>
      <c r="N39" s="296"/>
      <c r="O39" s="296"/>
      <c r="P39" s="297"/>
      <c r="Q39" s="112"/>
      <c r="R39" s="39"/>
    </row>
    <row r="40" spans="2:18" s="1" customFormat="1" ht="14.45" customHeight="1"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9"/>
    </row>
    <row r="41" spans="2:18" s="1" customFormat="1" ht="14.45" customHeight="1"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9"/>
    </row>
    <row r="42" spans="2:18">
      <c r="B42" s="24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5"/>
    </row>
    <row r="43" spans="2:18">
      <c r="B43" s="24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5"/>
    </row>
    <row r="44" spans="2:18">
      <c r="B44" s="24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5"/>
    </row>
    <row r="45" spans="2:18">
      <c r="B45" s="2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5"/>
    </row>
    <row r="46" spans="2:18">
      <c r="B46" s="24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5"/>
    </row>
    <row r="47" spans="2:18">
      <c r="B47" s="24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5"/>
    </row>
    <row r="48" spans="2:18">
      <c r="B48" s="24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5"/>
    </row>
    <row r="49" spans="2:18">
      <c r="B49" s="24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5"/>
    </row>
    <row r="50" spans="2:18" s="1" customFormat="1" ht="15">
      <c r="B50" s="37"/>
      <c r="C50" s="38"/>
      <c r="D50" s="52" t="s">
        <v>52</v>
      </c>
      <c r="E50" s="53"/>
      <c r="F50" s="53"/>
      <c r="G50" s="53"/>
      <c r="H50" s="54"/>
      <c r="I50" s="38"/>
      <c r="J50" s="52" t="s">
        <v>53</v>
      </c>
      <c r="K50" s="53"/>
      <c r="L50" s="53"/>
      <c r="M50" s="53"/>
      <c r="N50" s="53"/>
      <c r="O50" s="53"/>
      <c r="P50" s="54"/>
      <c r="Q50" s="38"/>
      <c r="R50" s="39"/>
    </row>
    <row r="51" spans="2:18">
      <c r="B51" s="24"/>
      <c r="C51" s="28"/>
      <c r="D51" s="55"/>
      <c r="E51" s="28"/>
      <c r="F51" s="28"/>
      <c r="G51" s="28"/>
      <c r="H51" s="56"/>
      <c r="I51" s="28"/>
      <c r="J51" s="55"/>
      <c r="K51" s="28"/>
      <c r="L51" s="28"/>
      <c r="M51" s="28"/>
      <c r="N51" s="28"/>
      <c r="O51" s="28"/>
      <c r="P51" s="56"/>
      <c r="Q51" s="28"/>
      <c r="R51" s="25"/>
    </row>
    <row r="52" spans="2:18">
      <c r="B52" s="24"/>
      <c r="C52" s="28"/>
      <c r="D52" s="55"/>
      <c r="E52" s="28"/>
      <c r="F52" s="28"/>
      <c r="G52" s="28"/>
      <c r="H52" s="56"/>
      <c r="I52" s="28"/>
      <c r="J52" s="55"/>
      <c r="K52" s="28"/>
      <c r="L52" s="28"/>
      <c r="M52" s="28"/>
      <c r="N52" s="28"/>
      <c r="O52" s="28"/>
      <c r="P52" s="56"/>
      <c r="Q52" s="28"/>
      <c r="R52" s="25"/>
    </row>
    <row r="53" spans="2:18">
      <c r="B53" s="24"/>
      <c r="C53" s="28"/>
      <c r="D53" s="55"/>
      <c r="E53" s="28"/>
      <c r="F53" s="28"/>
      <c r="G53" s="28"/>
      <c r="H53" s="56"/>
      <c r="I53" s="28"/>
      <c r="J53" s="55"/>
      <c r="K53" s="28"/>
      <c r="L53" s="28"/>
      <c r="M53" s="28"/>
      <c r="N53" s="28"/>
      <c r="O53" s="28"/>
      <c r="P53" s="56"/>
      <c r="Q53" s="28"/>
      <c r="R53" s="25"/>
    </row>
    <row r="54" spans="2:18">
      <c r="B54" s="24"/>
      <c r="C54" s="28"/>
      <c r="D54" s="55"/>
      <c r="E54" s="28"/>
      <c r="F54" s="28"/>
      <c r="G54" s="28"/>
      <c r="H54" s="56"/>
      <c r="I54" s="28"/>
      <c r="J54" s="55"/>
      <c r="K54" s="28"/>
      <c r="L54" s="28"/>
      <c r="M54" s="28"/>
      <c r="N54" s="28"/>
      <c r="O54" s="28"/>
      <c r="P54" s="56"/>
      <c r="Q54" s="28"/>
      <c r="R54" s="25"/>
    </row>
    <row r="55" spans="2:18">
      <c r="B55" s="24"/>
      <c r="C55" s="28"/>
      <c r="D55" s="55"/>
      <c r="E55" s="28"/>
      <c r="F55" s="28"/>
      <c r="G55" s="28"/>
      <c r="H55" s="56"/>
      <c r="I55" s="28"/>
      <c r="J55" s="55"/>
      <c r="K55" s="28"/>
      <c r="L55" s="28"/>
      <c r="M55" s="28"/>
      <c r="N55" s="28"/>
      <c r="O55" s="28"/>
      <c r="P55" s="56"/>
      <c r="Q55" s="28"/>
      <c r="R55" s="25"/>
    </row>
    <row r="56" spans="2:18">
      <c r="B56" s="24"/>
      <c r="C56" s="28"/>
      <c r="D56" s="55"/>
      <c r="E56" s="28"/>
      <c r="F56" s="28"/>
      <c r="G56" s="28"/>
      <c r="H56" s="56"/>
      <c r="I56" s="28"/>
      <c r="J56" s="55"/>
      <c r="K56" s="28"/>
      <c r="L56" s="28"/>
      <c r="M56" s="28"/>
      <c r="N56" s="28"/>
      <c r="O56" s="28"/>
      <c r="P56" s="56"/>
      <c r="Q56" s="28"/>
      <c r="R56" s="25"/>
    </row>
    <row r="57" spans="2:18">
      <c r="B57" s="24"/>
      <c r="C57" s="28"/>
      <c r="D57" s="55"/>
      <c r="E57" s="28"/>
      <c r="F57" s="28"/>
      <c r="G57" s="28"/>
      <c r="H57" s="56"/>
      <c r="I57" s="28"/>
      <c r="J57" s="55"/>
      <c r="K57" s="28"/>
      <c r="L57" s="28"/>
      <c r="M57" s="28"/>
      <c r="N57" s="28"/>
      <c r="O57" s="28"/>
      <c r="P57" s="56"/>
      <c r="Q57" s="28"/>
      <c r="R57" s="25"/>
    </row>
    <row r="58" spans="2:18">
      <c r="B58" s="24"/>
      <c r="C58" s="28"/>
      <c r="D58" s="55"/>
      <c r="E58" s="28"/>
      <c r="F58" s="28"/>
      <c r="G58" s="28"/>
      <c r="H58" s="56"/>
      <c r="I58" s="28"/>
      <c r="J58" s="55"/>
      <c r="K58" s="28"/>
      <c r="L58" s="28"/>
      <c r="M58" s="28"/>
      <c r="N58" s="28"/>
      <c r="O58" s="28"/>
      <c r="P58" s="56"/>
      <c r="Q58" s="28"/>
      <c r="R58" s="25"/>
    </row>
    <row r="59" spans="2:18" s="1" customFormat="1" ht="15">
      <c r="B59" s="37"/>
      <c r="C59" s="38"/>
      <c r="D59" s="57" t="s">
        <v>54</v>
      </c>
      <c r="E59" s="58"/>
      <c r="F59" s="58"/>
      <c r="G59" s="59" t="s">
        <v>55</v>
      </c>
      <c r="H59" s="60"/>
      <c r="I59" s="38"/>
      <c r="J59" s="57" t="s">
        <v>54</v>
      </c>
      <c r="K59" s="58"/>
      <c r="L59" s="58"/>
      <c r="M59" s="58"/>
      <c r="N59" s="59" t="s">
        <v>55</v>
      </c>
      <c r="O59" s="58"/>
      <c r="P59" s="60"/>
      <c r="Q59" s="38"/>
      <c r="R59" s="39"/>
    </row>
    <row r="60" spans="2:18">
      <c r="B60" s="24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5"/>
    </row>
    <row r="61" spans="2:18" s="1" customFormat="1" ht="15">
      <c r="B61" s="37"/>
      <c r="C61" s="38"/>
      <c r="D61" s="52" t="s">
        <v>56</v>
      </c>
      <c r="E61" s="53"/>
      <c r="F61" s="53"/>
      <c r="G61" s="53"/>
      <c r="H61" s="54"/>
      <c r="I61" s="38"/>
      <c r="J61" s="52" t="s">
        <v>57</v>
      </c>
      <c r="K61" s="53"/>
      <c r="L61" s="53"/>
      <c r="M61" s="53"/>
      <c r="N61" s="53"/>
      <c r="O61" s="53"/>
      <c r="P61" s="54"/>
      <c r="Q61" s="38"/>
      <c r="R61" s="39"/>
    </row>
    <row r="62" spans="2:18">
      <c r="B62" s="24"/>
      <c r="C62" s="28"/>
      <c r="D62" s="55"/>
      <c r="E62" s="28"/>
      <c r="F62" s="28"/>
      <c r="G62" s="28"/>
      <c r="H62" s="56"/>
      <c r="I62" s="28"/>
      <c r="J62" s="55"/>
      <c r="K62" s="28"/>
      <c r="L62" s="28"/>
      <c r="M62" s="28"/>
      <c r="N62" s="28"/>
      <c r="O62" s="28"/>
      <c r="P62" s="56"/>
      <c r="Q62" s="28"/>
      <c r="R62" s="25"/>
    </row>
    <row r="63" spans="2:18">
      <c r="B63" s="24"/>
      <c r="C63" s="28"/>
      <c r="D63" s="55"/>
      <c r="E63" s="28"/>
      <c r="F63" s="28"/>
      <c r="G63" s="28"/>
      <c r="H63" s="56"/>
      <c r="I63" s="28"/>
      <c r="J63" s="55"/>
      <c r="K63" s="28"/>
      <c r="L63" s="28"/>
      <c r="M63" s="28"/>
      <c r="N63" s="28"/>
      <c r="O63" s="28"/>
      <c r="P63" s="56"/>
      <c r="Q63" s="28"/>
      <c r="R63" s="25"/>
    </row>
    <row r="64" spans="2:18">
      <c r="B64" s="24"/>
      <c r="C64" s="28"/>
      <c r="D64" s="55"/>
      <c r="E64" s="28"/>
      <c r="F64" s="28"/>
      <c r="G64" s="28"/>
      <c r="H64" s="56"/>
      <c r="I64" s="28"/>
      <c r="J64" s="55"/>
      <c r="K64" s="28"/>
      <c r="L64" s="28"/>
      <c r="M64" s="28"/>
      <c r="N64" s="28"/>
      <c r="O64" s="28"/>
      <c r="P64" s="56"/>
      <c r="Q64" s="28"/>
      <c r="R64" s="25"/>
    </row>
    <row r="65" spans="2:18">
      <c r="B65" s="24"/>
      <c r="C65" s="28"/>
      <c r="D65" s="55"/>
      <c r="E65" s="28"/>
      <c r="F65" s="28"/>
      <c r="G65" s="28"/>
      <c r="H65" s="56"/>
      <c r="I65" s="28"/>
      <c r="J65" s="55"/>
      <c r="K65" s="28"/>
      <c r="L65" s="28"/>
      <c r="M65" s="28"/>
      <c r="N65" s="28"/>
      <c r="O65" s="28"/>
      <c r="P65" s="56"/>
      <c r="Q65" s="28"/>
      <c r="R65" s="25"/>
    </row>
    <row r="66" spans="2:18">
      <c r="B66" s="24"/>
      <c r="C66" s="28"/>
      <c r="D66" s="55"/>
      <c r="E66" s="28"/>
      <c r="F66" s="28"/>
      <c r="G66" s="28"/>
      <c r="H66" s="56"/>
      <c r="I66" s="28"/>
      <c r="J66" s="55"/>
      <c r="K66" s="28"/>
      <c r="L66" s="28"/>
      <c r="M66" s="28"/>
      <c r="N66" s="28"/>
      <c r="O66" s="28"/>
      <c r="P66" s="56"/>
      <c r="Q66" s="28"/>
      <c r="R66" s="25"/>
    </row>
    <row r="67" spans="2:18">
      <c r="B67" s="24"/>
      <c r="C67" s="28"/>
      <c r="D67" s="55"/>
      <c r="E67" s="28"/>
      <c r="F67" s="28"/>
      <c r="G67" s="28"/>
      <c r="H67" s="56"/>
      <c r="I67" s="28"/>
      <c r="J67" s="55"/>
      <c r="K67" s="28"/>
      <c r="L67" s="28"/>
      <c r="M67" s="28"/>
      <c r="N67" s="28"/>
      <c r="O67" s="28"/>
      <c r="P67" s="56"/>
      <c r="Q67" s="28"/>
      <c r="R67" s="25"/>
    </row>
    <row r="68" spans="2:18">
      <c r="B68" s="24"/>
      <c r="C68" s="28"/>
      <c r="D68" s="55"/>
      <c r="E68" s="28"/>
      <c r="F68" s="28"/>
      <c r="G68" s="28"/>
      <c r="H68" s="56"/>
      <c r="I68" s="28"/>
      <c r="J68" s="55"/>
      <c r="K68" s="28"/>
      <c r="L68" s="28"/>
      <c r="M68" s="28"/>
      <c r="N68" s="28"/>
      <c r="O68" s="28"/>
      <c r="P68" s="56"/>
      <c r="Q68" s="28"/>
      <c r="R68" s="25"/>
    </row>
    <row r="69" spans="2:18">
      <c r="B69" s="24"/>
      <c r="C69" s="28"/>
      <c r="D69" s="55"/>
      <c r="E69" s="28"/>
      <c r="F69" s="28"/>
      <c r="G69" s="28"/>
      <c r="H69" s="56"/>
      <c r="I69" s="28"/>
      <c r="J69" s="55"/>
      <c r="K69" s="28"/>
      <c r="L69" s="28"/>
      <c r="M69" s="28"/>
      <c r="N69" s="28"/>
      <c r="O69" s="28"/>
      <c r="P69" s="56"/>
      <c r="Q69" s="28"/>
      <c r="R69" s="25"/>
    </row>
    <row r="70" spans="2:18" s="1" customFormat="1" ht="15">
      <c r="B70" s="37"/>
      <c r="C70" s="38"/>
      <c r="D70" s="57" t="s">
        <v>54</v>
      </c>
      <c r="E70" s="58"/>
      <c r="F70" s="58"/>
      <c r="G70" s="59" t="s">
        <v>55</v>
      </c>
      <c r="H70" s="60"/>
      <c r="I70" s="38"/>
      <c r="J70" s="57" t="s">
        <v>54</v>
      </c>
      <c r="K70" s="58"/>
      <c r="L70" s="58"/>
      <c r="M70" s="58"/>
      <c r="N70" s="59" t="s">
        <v>55</v>
      </c>
      <c r="O70" s="58"/>
      <c r="P70" s="60"/>
      <c r="Q70" s="38"/>
      <c r="R70" s="39"/>
    </row>
    <row r="71" spans="2:18" s="1" customFormat="1" ht="14.45" customHeight="1"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3"/>
    </row>
    <row r="75" spans="2:18" s="1" customFormat="1" ht="6.95" customHeight="1"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6"/>
    </row>
    <row r="76" spans="2:18" s="1" customFormat="1" ht="36.950000000000003" customHeight="1">
      <c r="B76" s="37"/>
      <c r="C76" s="233" t="s">
        <v>104</v>
      </c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39"/>
    </row>
    <row r="77" spans="2:18" s="1" customFormat="1" ht="6.9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9"/>
    </row>
    <row r="78" spans="2:18" s="1" customFormat="1" ht="36.950000000000003" customHeight="1">
      <c r="B78" s="37"/>
      <c r="C78" s="71" t="s">
        <v>20</v>
      </c>
      <c r="D78" s="38"/>
      <c r="E78" s="38"/>
      <c r="F78" s="235" t="str">
        <f>F6</f>
        <v>Rekonstrukce voliér MOKŘADY</v>
      </c>
      <c r="G78" s="289"/>
      <c r="H78" s="289"/>
      <c r="I78" s="289"/>
      <c r="J78" s="289"/>
      <c r="K78" s="289"/>
      <c r="L78" s="289"/>
      <c r="M78" s="289"/>
      <c r="N78" s="289"/>
      <c r="O78" s="289"/>
      <c r="P78" s="289"/>
      <c r="Q78" s="38"/>
      <c r="R78" s="39"/>
    </row>
    <row r="79" spans="2:18" s="1" customFormat="1" ht="6.95" customHeight="1"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9"/>
    </row>
    <row r="80" spans="2:18" s="1" customFormat="1" ht="18" customHeight="1">
      <c r="B80" s="37"/>
      <c r="C80" s="32" t="s">
        <v>23</v>
      </c>
      <c r="D80" s="38"/>
      <c r="E80" s="38"/>
      <c r="F80" s="30" t="str">
        <f>F8</f>
        <v>ZOO Praha</v>
      </c>
      <c r="G80" s="38"/>
      <c r="H80" s="38"/>
      <c r="I80" s="38"/>
      <c r="J80" s="38"/>
      <c r="K80" s="32" t="s">
        <v>25</v>
      </c>
      <c r="L80" s="38"/>
      <c r="M80" s="290" t="str">
        <f>IF(O8="","",O8)</f>
        <v>10.05.2017</v>
      </c>
      <c r="N80" s="290"/>
      <c r="O80" s="290"/>
      <c r="P80" s="290"/>
      <c r="Q80" s="38"/>
      <c r="R80" s="39"/>
    </row>
    <row r="81" spans="2:47" s="1" customFormat="1" ht="6.95" customHeight="1"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9"/>
    </row>
    <row r="82" spans="2:47" s="1" customFormat="1" ht="15">
      <c r="B82" s="37"/>
      <c r="C82" s="32" t="s">
        <v>27</v>
      </c>
      <c r="D82" s="38"/>
      <c r="E82" s="38"/>
      <c r="F82" s="30" t="str">
        <f>E11</f>
        <v>ZOO Praha</v>
      </c>
      <c r="G82" s="38"/>
      <c r="H82" s="38"/>
      <c r="I82" s="38"/>
      <c r="J82" s="38"/>
      <c r="K82" s="32" t="s">
        <v>32</v>
      </c>
      <c r="L82" s="38"/>
      <c r="M82" s="244" t="str">
        <f>E17</f>
        <v>Statika s.r.o.</v>
      </c>
      <c r="N82" s="244"/>
      <c r="O82" s="244"/>
      <c r="P82" s="244"/>
      <c r="Q82" s="244"/>
      <c r="R82" s="39"/>
    </row>
    <row r="83" spans="2:47" s="1" customFormat="1" ht="14.45" customHeight="1">
      <c r="B83" s="37"/>
      <c r="C83" s="32" t="s">
        <v>30</v>
      </c>
      <c r="D83" s="38"/>
      <c r="E83" s="38"/>
      <c r="F83" s="30" t="str">
        <f>IF(E14="","",E14)</f>
        <v>Vyplň údaj</v>
      </c>
      <c r="G83" s="38"/>
      <c r="H83" s="38"/>
      <c r="I83" s="38"/>
      <c r="J83" s="38"/>
      <c r="K83" s="32" t="s">
        <v>34</v>
      </c>
      <c r="L83" s="38"/>
      <c r="M83" s="244" t="str">
        <f>E20</f>
        <v>Kučerová, upravila Ing. Kateřina Petlíková</v>
      </c>
      <c r="N83" s="244"/>
      <c r="O83" s="244"/>
      <c r="P83" s="244"/>
      <c r="Q83" s="244"/>
      <c r="R83" s="39"/>
    </row>
    <row r="84" spans="2:47" s="1" customFormat="1" ht="10.35" customHeight="1"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9"/>
    </row>
    <row r="85" spans="2:47" s="1" customFormat="1" ht="29.25" customHeight="1">
      <c r="B85" s="37"/>
      <c r="C85" s="298" t="s">
        <v>105</v>
      </c>
      <c r="D85" s="299"/>
      <c r="E85" s="299"/>
      <c r="F85" s="299"/>
      <c r="G85" s="299"/>
      <c r="H85" s="298" t="s">
        <v>106</v>
      </c>
      <c r="I85" s="300"/>
      <c r="J85" s="300"/>
      <c r="K85" s="298" t="s">
        <v>107</v>
      </c>
      <c r="L85" s="299"/>
      <c r="M85" s="298" t="s">
        <v>108</v>
      </c>
      <c r="N85" s="299"/>
      <c r="O85" s="299"/>
      <c r="P85" s="299"/>
      <c r="Q85" s="299"/>
      <c r="R85" s="39"/>
    </row>
    <row r="86" spans="2:47" s="1" customFormat="1" ht="10.35" customHeight="1"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9"/>
    </row>
    <row r="87" spans="2:47" s="1" customFormat="1" ht="29.25" customHeight="1">
      <c r="B87" s="37"/>
      <c r="C87" s="121" t="s">
        <v>109</v>
      </c>
      <c r="D87" s="38"/>
      <c r="E87" s="38"/>
      <c r="F87" s="38"/>
      <c r="G87" s="38"/>
      <c r="H87" s="216">
        <f>W122</f>
        <v>0</v>
      </c>
      <c r="I87" s="289"/>
      <c r="J87" s="289"/>
      <c r="K87" s="216">
        <f>X122</f>
        <v>0</v>
      </c>
      <c r="L87" s="289"/>
      <c r="M87" s="216">
        <f>M122</f>
        <v>0</v>
      </c>
      <c r="N87" s="292"/>
      <c r="O87" s="292"/>
      <c r="P87" s="292"/>
      <c r="Q87" s="292"/>
      <c r="R87" s="39"/>
      <c r="AU87" s="20" t="s">
        <v>110</v>
      </c>
    </row>
    <row r="88" spans="2:47" s="6" customFormat="1" ht="24.95" customHeight="1">
      <c r="B88" s="122"/>
      <c r="C88" s="123"/>
      <c r="D88" s="124" t="s">
        <v>111</v>
      </c>
      <c r="E88" s="123"/>
      <c r="F88" s="123"/>
      <c r="G88" s="123"/>
      <c r="H88" s="262">
        <f>W123</f>
        <v>0</v>
      </c>
      <c r="I88" s="291"/>
      <c r="J88" s="291"/>
      <c r="K88" s="262">
        <f>X123</f>
        <v>0</v>
      </c>
      <c r="L88" s="291"/>
      <c r="M88" s="262">
        <f>M123</f>
        <v>0</v>
      </c>
      <c r="N88" s="291"/>
      <c r="O88" s="291"/>
      <c r="P88" s="291"/>
      <c r="Q88" s="291"/>
      <c r="R88" s="125"/>
    </row>
    <row r="89" spans="2:47" s="7" customFormat="1" ht="19.899999999999999" customHeight="1">
      <c r="B89" s="126"/>
      <c r="C89" s="127"/>
      <c r="D89" s="100" t="s">
        <v>112</v>
      </c>
      <c r="E89" s="127"/>
      <c r="F89" s="127"/>
      <c r="G89" s="127"/>
      <c r="H89" s="214">
        <f>W124</f>
        <v>0</v>
      </c>
      <c r="I89" s="294"/>
      <c r="J89" s="294"/>
      <c r="K89" s="214">
        <f>X124</f>
        <v>0</v>
      </c>
      <c r="L89" s="294"/>
      <c r="M89" s="214">
        <f>M124</f>
        <v>0</v>
      </c>
      <c r="N89" s="294"/>
      <c r="O89" s="294"/>
      <c r="P89" s="294"/>
      <c r="Q89" s="294"/>
      <c r="R89" s="128"/>
    </row>
    <row r="90" spans="2:47" s="7" customFormat="1" ht="19.899999999999999" customHeight="1">
      <c r="B90" s="126"/>
      <c r="C90" s="127"/>
      <c r="D90" s="100" t="s">
        <v>113</v>
      </c>
      <c r="E90" s="127"/>
      <c r="F90" s="127"/>
      <c r="G90" s="127"/>
      <c r="H90" s="214">
        <f>W129</f>
        <v>0</v>
      </c>
      <c r="I90" s="294"/>
      <c r="J90" s="294"/>
      <c r="K90" s="214">
        <f>X129</f>
        <v>0</v>
      </c>
      <c r="L90" s="294"/>
      <c r="M90" s="214">
        <f>M129</f>
        <v>0</v>
      </c>
      <c r="N90" s="294"/>
      <c r="O90" s="294"/>
      <c r="P90" s="294"/>
      <c r="Q90" s="294"/>
      <c r="R90" s="128"/>
    </row>
    <row r="91" spans="2:47" s="6" customFormat="1" ht="24.95" customHeight="1">
      <c r="B91" s="122"/>
      <c r="C91" s="123"/>
      <c r="D91" s="124" t="s">
        <v>114</v>
      </c>
      <c r="E91" s="123"/>
      <c r="F91" s="123"/>
      <c r="G91" s="123"/>
      <c r="H91" s="262">
        <f>W138</f>
        <v>0</v>
      </c>
      <c r="I91" s="291"/>
      <c r="J91" s="291"/>
      <c r="K91" s="262">
        <f>X138</f>
        <v>0</v>
      </c>
      <c r="L91" s="291"/>
      <c r="M91" s="262">
        <f>M138</f>
        <v>0</v>
      </c>
      <c r="N91" s="291"/>
      <c r="O91" s="291"/>
      <c r="P91" s="291"/>
      <c r="Q91" s="291"/>
      <c r="R91" s="125"/>
    </row>
    <row r="92" spans="2:47" s="7" customFormat="1" ht="19.899999999999999" customHeight="1">
      <c r="B92" s="126"/>
      <c r="C92" s="127"/>
      <c r="D92" s="100" t="s">
        <v>115</v>
      </c>
      <c r="E92" s="127"/>
      <c r="F92" s="127"/>
      <c r="G92" s="127"/>
      <c r="H92" s="214">
        <f>W139</f>
        <v>0</v>
      </c>
      <c r="I92" s="294"/>
      <c r="J92" s="294"/>
      <c r="K92" s="214">
        <f>X139</f>
        <v>0</v>
      </c>
      <c r="L92" s="294"/>
      <c r="M92" s="214">
        <f>M139</f>
        <v>0</v>
      </c>
      <c r="N92" s="294"/>
      <c r="O92" s="294"/>
      <c r="P92" s="294"/>
      <c r="Q92" s="294"/>
      <c r="R92" s="128"/>
    </row>
    <row r="93" spans="2:47" s="6" customFormat="1" ht="24.95" customHeight="1">
      <c r="B93" s="122"/>
      <c r="C93" s="123"/>
      <c r="D93" s="124" t="s">
        <v>116</v>
      </c>
      <c r="E93" s="123"/>
      <c r="F93" s="123"/>
      <c r="G93" s="123"/>
      <c r="H93" s="262">
        <f>W163</f>
        <v>0</v>
      </c>
      <c r="I93" s="291"/>
      <c r="J93" s="291"/>
      <c r="K93" s="262">
        <f>X163</f>
        <v>0</v>
      </c>
      <c r="L93" s="291"/>
      <c r="M93" s="262">
        <f>M163</f>
        <v>0</v>
      </c>
      <c r="N93" s="291"/>
      <c r="O93" s="291"/>
      <c r="P93" s="291"/>
      <c r="Q93" s="291"/>
      <c r="R93" s="125"/>
    </row>
    <row r="94" spans="2:47" s="7" customFormat="1" ht="19.899999999999999" customHeight="1">
      <c r="B94" s="126"/>
      <c r="C94" s="127"/>
      <c r="D94" s="100" t="s">
        <v>117</v>
      </c>
      <c r="E94" s="127"/>
      <c r="F94" s="127"/>
      <c r="G94" s="127"/>
      <c r="H94" s="214">
        <f>W164</f>
        <v>0</v>
      </c>
      <c r="I94" s="294"/>
      <c r="J94" s="294"/>
      <c r="K94" s="214">
        <f>X164</f>
        <v>0</v>
      </c>
      <c r="L94" s="294"/>
      <c r="M94" s="214">
        <f>M164</f>
        <v>0</v>
      </c>
      <c r="N94" s="294"/>
      <c r="O94" s="294"/>
      <c r="P94" s="294"/>
      <c r="Q94" s="294"/>
      <c r="R94" s="128"/>
    </row>
    <row r="95" spans="2:47" s="7" customFormat="1" ht="19.899999999999999" customHeight="1">
      <c r="B95" s="126"/>
      <c r="C95" s="127"/>
      <c r="D95" s="100" t="s">
        <v>118</v>
      </c>
      <c r="E95" s="127"/>
      <c r="F95" s="127"/>
      <c r="G95" s="127"/>
      <c r="H95" s="214">
        <f>W168</f>
        <v>0</v>
      </c>
      <c r="I95" s="294"/>
      <c r="J95" s="294"/>
      <c r="K95" s="214">
        <f>X168</f>
        <v>0</v>
      </c>
      <c r="L95" s="294"/>
      <c r="M95" s="214">
        <f>M168</f>
        <v>0</v>
      </c>
      <c r="N95" s="294"/>
      <c r="O95" s="294"/>
      <c r="P95" s="294"/>
      <c r="Q95" s="294"/>
      <c r="R95" s="128"/>
    </row>
    <row r="96" spans="2:47" s="6" customFormat="1" ht="21.75" customHeight="1">
      <c r="B96" s="122"/>
      <c r="C96" s="123"/>
      <c r="D96" s="124" t="s">
        <v>119</v>
      </c>
      <c r="E96" s="123"/>
      <c r="F96" s="123"/>
      <c r="G96" s="123"/>
      <c r="H96" s="261">
        <f>W170</f>
        <v>0</v>
      </c>
      <c r="I96" s="291"/>
      <c r="J96" s="291"/>
      <c r="K96" s="261">
        <f>X170</f>
        <v>0</v>
      </c>
      <c r="L96" s="291"/>
      <c r="M96" s="261">
        <f>M170</f>
        <v>0</v>
      </c>
      <c r="N96" s="291"/>
      <c r="O96" s="291"/>
      <c r="P96" s="291"/>
      <c r="Q96" s="291"/>
      <c r="R96" s="125"/>
    </row>
    <row r="97" spans="2:65" s="1" customFormat="1" ht="21.75" customHeight="1"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9"/>
    </row>
    <row r="98" spans="2:65" s="1" customFormat="1" ht="29.25" customHeight="1">
      <c r="B98" s="37"/>
      <c r="C98" s="121" t="s">
        <v>120</v>
      </c>
      <c r="D98" s="38"/>
      <c r="E98" s="38"/>
      <c r="F98" s="38"/>
      <c r="G98" s="38"/>
      <c r="H98" s="38"/>
      <c r="I98" s="38"/>
      <c r="J98" s="38"/>
      <c r="K98" s="38"/>
      <c r="L98" s="38"/>
      <c r="M98" s="292">
        <f>ROUND(M99+M100+M101+M102+M103+M104,2)</f>
        <v>0</v>
      </c>
      <c r="N98" s="293"/>
      <c r="O98" s="293"/>
      <c r="P98" s="293"/>
      <c r="Q98" s="293"/>
      <c r="R98" s="39"/>
      <c r="T98" s="129"/>
      <c r="U98" s="130" t="s">
        <v>42</v>
      </c>
    </row>
    <row r="99" spans="2:65" s="1" customFormat="1" ht="18" customHeight="1">
      <c r="B99" s="131"/>
      <c r="C99" s="132"/>
      <c r="D99" s="211" t="s">
        <v>121</v>
      </c>
      <c r="E99" s="287"/>
      <c r="F99" s="287"/>
      <c r="G99" s="287"/>
      <c r="H99" s="287"/>
      <c r="I99" s="132"/>
      <c r="J99" s="132"/>
      <c r="K99" s="132"/>
      <c r="L99" s="132"/>
      <c r="M99" s="213">
        <f>ROUND(M87*T99,2)</f>
        <v>0</v>
      </c>
      <c r="N99" s="288"/>
      <c r="O99" s="288"/>
      <c r="P99" s="288"/>
      <c r="Q99" s="288"/>
      <c r="R99" s="134"/>
      <c r="S99" s="132"/>
      <c r="T99" s="135"/>
      <c r="U99" s="136" t="s">
        <v>43</v>
      </c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137"/>
      <c r="AP99" s="137"/>
      <c r="AQ99" s="137"/>
      <c r="AR99" s="137"/>
      <c r="AS99" s="137"/>
      <c r="AT99" s="137"/>
      <c r="AU99" s="137"/>
      <c r="AV99" s="137"/>
      <c r="AW99" s="137"/>
      <c r="AX99" s="137"/>
      <c r="AY99" s="138" t="s">
        <v>122</v>
      </c>
      <c r="AZ99" s="137"/>
      <c r="BA99" s="137"/>
      <c r="BB99" s="137"/>
      <c r="BC99" s="137"/>
      <c r="BD99" s="137"/>
      <c r="BE99" s="139">
        <f t="shared" ref="BE99:BE104" si="0">IF(U99="základní",M99,0)</f>
        <v>0</v>
      </c>
      <c r="BF99" s="139">
        <f t="shared" ref="BF99:BF104" si="1">IF(U99="snížená",M99,0)</f>
        <v>0</v>
      </c>
      <c r="BG99" s="139">
        <f t="shared" ref="BG99:BG104" si="2">IF(U99="zákl. přenesená",M99,0)</f>
        <v>0</v>
      </c>
      <c r="BH99" s="139">
        <f t="shared" ref="BH99:BH104" si="3">IF(U99="sníž. přenesená",M99,0)</f>
        <v>0</v>
      </c>
      <c r="BI99" s="139">
        <f t="shared" ref="BI99:BI104" si="4">IF(U99="nulová",M99,0)</f>
        <v>0</v>
      </c>
      <c r="BJ99" s="138" t="s">
        <v>85</v>
      </c>
      <c r="BK99" s="137"/>
      <c r="BL99" s="137"/>
      <c r="BM99" s="137"/>
    </row>
    <row r="100" spans="2:65" s="1" customFormat="1" ht="18" customHeight="1">
      <c r="B100" s="131"/>
      <c r="C100" s="132"/>
      <c r="D100" s="211" t="s">
        <v>123</v>
      </c>
      <c r="E100" s="287"/>
      <c r="F100" s="287"/>
      <c r="G100" s="287"/>
      <c r="H100" s="287"/>
      <c r="I100" s="132"/>
      <c r="J100" s="132"/>
      <c r="K100" s="132"/>
      <c r="L100" s="132"/>
      <c r="M100" s="213">
        <f>ROUND(M87*T100,2)</f>
        <v>0</v>
      </c>
      <c r="N100" s="288"/>
      <c r="O100" s="288"/>
      <c r="P100" s="288"/>
      <c r="Q100" s="288"/>
      <c r="R100" s="134"/>
      <c r="S100" s="132"/>
      <c r="T100" s="135"/>
      <c r="U100" s="136" t="s">
        <v>43</v>
      </c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137"/>
      <c r="AV100" s="137"/>
      <c r="AW100" s="137"/>
      <c r="AX100" s="137"/>
      <c r="AY100" s="138" t="s">
        <v>122</v>
      </c>
      <c r="AZ100" s="137"/>
      <c r="BA100" s="137"/>
      <c r="BB100" s="137"/>
      <c r="BC100" s="137"/>
      <c r="BD100" s="137"/>
      <c r="BE100" s="139">
        <f t="shared" si="0"/>
        <v>0</v>
      </c>
      <c r="BF100" s="139">
        <f t="shared" si="1"/>
        <v>0</v>
      </c>
      <c r="BG100" s="139">
        <f t="shared" si="2"/>
        <v>0</v>
      </c>
      <c r="BH100" s="139">
        <f t="shared" si="3"/>
        <v>0</v>
      </c>
      <c r="BI100" s="139">
        <f t="shared" si="4"/>
        <v>0</v>
      </c>
      <c r="BJ100" s="138" t="s">
        <v>85</v>
      </c>
      <c r="BK100" s="137"/>
      <c r="BL100" s="137"/>
      <c r="BM100" s="137"/>
    </row>
    <row r="101" spans="2:65" s="1" customFormat="1" ht="18" customHeight="1">
      <c r="B101" s="131"/>
      <c r="C101" s="132"/>
      <c r="D101" s="211" t="s">
        <v>124</v>
      </c>
      <c r="E101" s="287"/>
      <c r="F101" s="287"/>
      <c r="G101" s="287"/>
      <c r="H101" s="287"/>
      <c r="I101" s="132"/>
      <c r="J101" s="132"/>
      <c r="K101" s="132"/>
      <c r="L101" s="132"/>
      <c r="M101" s="213">
        <f>ROUND(M87*T101,2)</f>
        <v>0</v>
      </c>
      <c r="N101" s="288"/>
      <c r="O101" s="288"/>
      <c r="P101" s="288"/>
      <c r="Q101" s="288"/>
      <c r="R101" s="134"/>
      <c r="S101" s="132"/>
      <c r="T101" s="135"/>
      <c r="U101" s="136" t="s">
        <v>43</v>
      </c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8" t="s">
        <v>122</v>
      </c>
      <c r="AZ101" s="137"/>
      <c r="BA101" s="137"/>
      <c r="BB101" s="137"/>
      <c r="BC101" s="137"/>
      <c r="BD101" s="137"/>
      <c r="BE101" s="139">
        <f t="shared" si="0"/>
        <v>0</v>
      </c>
      <c r="BF101" s="139">
        <f t="shared" si="1"/>
        <v>0</v>
      </c>
      <c r="BG101" s="139">
        <f t="shared" si="2"/>
        <v>0</v>
      </c>
      <c r="BH101" s="139">
        <f t="shared" si="3"/>
        <v>0</v>
      </c>
      <c r="BI101" s="139">
        <f t="shared" si="4"/>
        <v>0</v>
      </c>
      <c r="BJ101" s="138" t="s">
        <v>85</v>
      </c>
      <c r="BK101" s="137"/>
      <c r="BL101" s="137"/>
      <c r="BM101" s="137"/>
    </row>
    <row r="102" spans="2:65" s="1" customFormat="1" ht="18" customHeight="1">
      <c r="B102" s="131"/>
      <c r="C102" s="132"/>
      <c r="D102" s="211" t="s">
        <v>125</v>
      </c>
      <c r="E102" s="287"/>
      <c r="F102" s="287"/>
      <c r="G102" s="287"/>
      <c r="H102" s="287"/>
      <c r="I102" s="132"/>
      <c r="J102" s="132"/>
      <c r="K102" s="132"/>
      <c r="L102" s="132"/>
      <c r="M102" s="213">
        <f>ROUND(M87*T102,2)</f>
        <v>0</v>
      </c>
      <c r="N102" s="288"/>
      <c r="O102" s="288"/>
      <c r="P102" s="288"/>
      <c r="Q102" s="288"/>
      <c r="R102" s="134"/>
      <c r="S102" s="132"/>
      <c r="T102" s="135"/>
      <c r="U102" s="136" t="s">
        <v>43</v>
      </c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8" t="s">
        <v>122</v>
      </c>
      <c r="AZ102" s="137"/>
      <c r="BA102" s="137"/>
      <c r="BB102" s="137"/>
      <c r="BC102" s="137"/>
      <c r="BD102" s="137"/>
      <c r="BE102" s="139">
        <f t="shared" si="0"/>
        <v>0</v>
      </c>
      <c r="BF102" s="139">
        <f t="shared" si="1"/>
        <v>0</v>
      </c>
      <c r="BG102" s="139">
        <f t="shared" si="2"/>
        <v>0</v>
      </c>
      <c r="BH102" s="139">
        <f t="shared" si="3"/>
        <v>0</v>
      </c>
      <c r="BI102" s="139">
        <f t="shared" si="4"/>
        <v>0</v>
      </c>
      <c r="BJ102" s="138" t="s">
        <v>85</v>
      </c>
      <c r="BK102" s="137"/>
      <c r="BL102" s="137"/>
      <c r="BM102" s="137"/>
    </row>
    <row r="103" spans="2:65" s="1" customFormat="1" ht="18" customHeight="1">
      <c r="B103" s="131"/>
      <c r="C103" s="132"/>
      <c r="D103" s="211" t="s">
        <v>126</v>
      </c>
      <c r="E103" s="287"/>
      <c r="F103" s="287"/>
      <c r="G103" s="287"/>
      <c r="H103" s="287"/>
      <c r="I103" s="132"/>
      <c r="J103" s="132"/>
      <c r="K103" s="132"/>
      <c r="L103" s="132"/>
      <c r="M103" s="213">
        <f>ROUND(M87*T103,2)</f>
        <v>0</v>
      </c>
      <c r="N103" s="288"/>
      <c r="O103" s="288"/>
      <c r="P103" s="288"/>
      <c r="Q103" s="288"/>
      <c r="R103" s="134"/>
      <c r="S103" s="132"/>
      <c r="T103" s="135"/>
      <c r="U103" s="136" t="s">
        <v>43</v>
      </c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8" t="s">
        <v>122</v>
      </c>
      <c r="AZ103" s="137"/>
      <c r="BA103" s="137"/>
      <c r="BB103" s="137"/>
      <c r="BC103" s="137"/>
      <c r="BD103" s="137"/>
      <c r="BE103" s="139">
        <f t="shared" si="0"/>
        <v>0</v>
      </c>
      <c r="BF103" s="139">
        <f t="shared" si="1"/>
        <v>0</v>
      </c>
      <c r="BG103" s="139">
        <f t="shared" si="2"/>
        <v>0</v>
      </c>
      <c r="BH103" s="139">
        <f t="shared" si="3"/>
        <v>0</v>
      </c>
      <c r="BI103" s="139">
        <f t="shared" si="4"/>
        <v>0</v>
      </c>
      <c r="BJ103" s="138" t="s">
        <v>85</v>
      </c>
      <c r="BK103" s="137"/>
      <c r="BL103" s="137"/>
      <c r="BM103" s="137"/>
    </row>
    <row r="104" spans="2:65" s="1" customFormat="1" ht="18" customHeight="1">
      <c r="B104" s="131"/>
      <c r="C104" s="132"/>
      <c r="D104" s="133" t="s">
        <v>127</v>
      </c>
      <c r="E104" s="132"/>
      <c r="F104" s="132"/>
      <c r="G104" s="132"/>
      <c r="H104" s="132"/>
      <c r="I104" s="132"/>
      <c r="J104" s="132"/>
      <c r="K104" s="132"/>
      <c r="L104" s="132"/>
      <c r="M104" s="213">
        <f>ROUND(M87*T104,2)</f>
        <v>0</v>
      </c>
      <c r="N104" s="288"/>
      <c r="O104" s="288"/>
      <c r="P104" s="288"/>
      <c r="Q104" s="288"/>
      <c r="R104" s="134"/>
      <c r="S104" s="132"/>
      <c r="T104" s="140"/>
      <c r="U104" s="141" t="s">
        <v>43</v>
      </c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38" t="s">
        <v>128</v>
      </c>
      <c r="AZ104" s="137"/>
      <c r="BA104" s="137"/>
      <c r="BB104" s="137"/>
      <c r="BC104" s="137"/>
      <c r="BD104" s="137"/>
      <c r="BE104" s="139">
        <f t="shared" si="0"/>
        <v>0</v>
      </c>
      <c r="BF104" s="139">
        <f t="shared" si="1"/>
        <v>0</v>
      </c>
      <c r="BG104" s="139">
        <f t="shared" si="2"/>
        <v>0</v>
      </c>
      <c r="BH104" s="139">
        <f t="shared" si="3"/>
        <v>0</v>
      </c>
      <c r="BI104" s="139">
        <f t="shared" si="4"/>
        <v>0</v>
      </c>
      <c r="BJ104" s="138" t="s">
        <v>85</v>
      </c>
      <c r="BK104" s="137"/>
      <c r="BL104" s="137"/>
      <c r="BM104" s="137"/>
    </row>
    <row r="105" spans="2:65" s="1" customFormat="1"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9"/>
    </row>
    <row r="106" spans="2:65" s="1" customFormat="1" ht="29.25" customHeight="1">
      <c r="B106" s="37"/>
      <c r="C106" s="111" t="s">
        <v>95</v>
      </c>
      <c r="D106" s="112"/>
      <c r="E106" s="112"/>
      <c r="F106" s="112"/>
      <c r="G106" s="112"/>
      <c r="H106" s="112"/>
      <c r="I106" s="112"/>
      <c r="J106" s="112"/>
      <c r="K106" s="112"/>
      <c r="L106" s="208">
        <f>ROUND(SUM(M87+M98),2)</f>
        <v>0</v>
      </c>
      <c r="M106" s="208"/>
      <c r="N106" s="208"/>
      <c r="O106" s="208"/>
      <c r="P106" s="208"/>
      <c r="Q106" s="208"/>
      <c r="R106" s="39"/>
    </row>
    <row r="107" spans="2:65" s="1" customFormat="1" ht="6.95" customHeight="1"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3"/>
    </row>
    <row r="111" spans="2:65" s="1" customFormat="1" ht="6.95" customHeight="1">
      <c r="B111" s="64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6"/>
    </row>
    <row r="112" spans="2:65" s="1" customFormat="1" ht="36.950000000000003" customHeight="1">
      <c r="B112" s="37"/>
      <c r="C112" s="233" t="s">
        <v>129</v>
      </c>
      <c r="D112" s="289"/>
      <c r="E112" s="289"/>
      <c r="F112" s="289"/>
      <c r="G112" s="289"/>
      <c r="H112" s="289"/>
      <c r="I112" s="289"/>
      <c r="J112" s="289"/>
      <c r="K112" s="289"/>
      <c r="L112" s="289"/>
      <c r="M112" s="289"/>
      <c r="N112" s="289"/>
      <c r="O112" s="289"/>
      <c r="P112" s="289"/>
      <c r="Q112" s="289"/>
      <c r="R112" s="39"/>
    </row>
    <row r="113" spans="2:65" s="1" customFormat="1" ht="6.95" customHeight="1"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9"/>
    </row>
    <row r="114" spans="2:65" s="1" customFormat="1" ht="36.950000000000003" customHeight="1">
      <c r="B114" s="37"/>
      <c r="C114" s="71" t="s">
        <v>20</v>
      </c>
      <c r="D114" s="38"/>
      <c r="E114" s="38"/>
      <c r="F114" s="235" t="str">
        <f>F6</f>
        <v>Rekonstrukce voliér MOKŘADY</v>
      </c>
      <c r="G114" s="289"/>
      <c r="H114" s="289"/>
      <c r="I114" s="289"/>
      <c r="J114" s="289"/>
      <c r="K114" s="289"/>
      <c r="L114" s="289"/>
      <c r="M114" s="289"/>
      <c r="N114" s="289"/>
      <c r="O114" s="289"/>
      <c r="P114" s="289"/>
      <c r="Q114" s="38"/>
      <c r="R114" s="39"/>
    </row>
    <row r="115" spans="2:65" s="1" customFormat="1" ht="6.95" customHeight="1">
      <c r="B115" s="37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9"/>
    </row>
    <row r="116" spans="2:65" s="1" customFormat="1" ht="18" customHeight="1">
      <c r="B116" s="37"/>
      <c r="C116" s="32" t="s">
        <v>23</v>
      </c>
      <c r="D116" s="38"/>
      <c r="E116" s="38"/>
      <c r="F116" s="30" t="str">
        <f>F8</f>
        <v>ZOO Praha</v>
      </c>
      <c r="G116" s="38"/>
      <c r="H116" s="38"/>
      <c r="I116" s="38"/>
      <c r="J116" s="38"/>
      <c r="K116" s="32" t="s">
        <v>25</v>
      </c>
      <c r="L116" s="38"/>
      <c r="M116" s="290" t="str">
        <f>IF(O8="","",O8)</f>
        <v>10.05.2017</v>
      </c>
      <c r="N116" s="290"/>
      <c r="O116" s="290"/>
      <c r="P116" s="290"/>
      <c r="Q116" s="38"/>
      <c r="R116" s="39"/>
    </row>
    <row r="117" spans="2:65" s="1" customFormat="1" ht="6.95" customHeight="1"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9"/>
    </row>
    <row r="118" spans="2:65" s="1" customFormat="1" ht="15">
      <c r="B118" s="37"/>
      <c r="C118" s="32" t="s">
        <v>27</v>
      </c>
      <c r="D118" s="38"/>
      <c r="E118" s="38"/>
      <c r="F118" s="30" t="str">
        <f>E11</f>
        <v>ZOO Praha</v>
      </c>
      <c r="G118" s="38"/>
      <c r="H118" s="38"/>
      <c r="I118" s="38"/>
      <c r="J118" s="38"/>
      <c r="K118" s="32" t="s">
        <v>32</v>
      </c>
      <c r="L118" s="38"/>
      <c r="M118" s="244" t="str">
        <f>E17</f>
        <v>Statika s.r.o.</v>
      </c>
      <c r="N118" s="244"/>
      <c r="O118" s="244"/>
      <c r="P118" s="244"/>
      <c r="Q118" s="244"/>
      <c r="R118" s="39"/>
    </row>
    <row r="119" spans="2:65" s="1" customFormat="1" ht="14.45" customHeight="1">
      <c r="B119" s="37"/>
      <c r="C119" s="32" t="s">
        <v>30</v>
      </c>
      <c r="D119" s="38"/>
      <c r="E119" s="38"/>
      <c r="F119" s="30" t="str">
        <f>IF(E14="","",E14)</f>
        <v>Vyplň údaj</v>
      </c>
      <c r="G119" s="38"/>
      <c r="H119" s="38"/>
      <c r="I119" s="38"/>
      <c r="J119" s="38"/>
      <c r="K119" s="32" t="s">
        <v>34</v>
      </c>
      <c r="L119" s="38"/>
      <c r="M119" s="244" t="str">
        <f>E20</f>
        <v>Kučerová, upravila Ing. Kateřina Petlíková</v>
      </c>
      <c r="N119" s="244"/>
      <c r="O119" s="244"/>
      <c r="P119" s="244"/>
      <c r="Q119" s="244"/>
      <c r="R119" s="39"/>
    </row>
    <row r="120" spans="2:65" s="1" customFormat="1" ht="10.35" customHeight="1"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9"/>
    </row>
    <row r="121" spans="2:65" s="8" customFormat="1" ht="29.25" customHeight="1">
      <c r="B121" s="142"/>
      <c r="C121" s="143" t="s">
        <v>130</v>
      </c>
      <c r="D121" s="144" t="s">
        <v>131</v>
      </c>
      <c r="E121" s="144" t="s">
        <v>60</v>
      </c>
      <c r="F121" s="285" t="s">
        <v>132</v>
      </c>
      <c r="G121" s="285"/>
      <c r="H121" s="285"/>
      <c r="I121" s="285"/>
      <c r="J121" s="144" t="s">
        <v>133</v>
      </c>
      <c r="K121" s="144" t="s">
        <v>134</v>
      </c>
      <c r="L121" s="144" t="s">
        <v>135</v>
      </c>
      <c r="M121" s="285" t="s">
        <v>136</v>
      </c>
      <c r="N121" s="285"/>
      <c r="O121" s="285"/>
      <c r="P121" s="285" t="s">
        <v>108</v>
      </c>
      <c r="Q121" s="286"/>
      <c r="R121" s="145"/>
      <c r="T121" s="78" t="s">
        <v>137</v>
      </c>
      <c r="U121" s="79" t="s">
        <v>42</v>
      </c>
      <c r="V121" s="79" t="s">
        <v>138</v>
      </c>
      <c r="W121" s="79" t="s">
        <v>139</v>
      </c>
      <c r="X121" s="79" t="s">
        <v>140</v>
      </c>
      <c r="Y121" s="79" t="s">
        <v>141</v>
      </c>
      <c r="Z121" s="79" t="s">
        <v>142</v>
      </c>
      <c r="AA121" s="79" t="s">
        <v>143</v>
      </c>
      <c r="AB121" s="79" t="s">
        <v>144</v>
      </c>
      <c r="AC121" s="79" t="s">
        <v>145</v>
      </c>
      <c r="AD121" s="80" t="s">
        <v>146</v>
      </c>
    </row>
    <row r="122" spans="2:65" s="1" customFormat="1" ht="29.25" customHeight="1">
      <c r="B122" s="37"/>
      <c r="C122" s="82" t="s">
        <v>103</v>
      </c>
      <c r="D122" s="38"/>
      <c r="E122" s="38"/>
      <c r="F122" s="38"/>
      <c r="G122" s="38"/>
      <c r="H122" s="38"/>
      <c r="I122" s="38"/>
      <c r="J122" s="38"/>
      <c r="K122" s="38"/>
      <c r="L122" s="38"/>
      <c r="M122" s="259">
        <f>BK122</f>
        <v>0</v>
      </c>
      <c r="N122" s="260"/>
      <c r="O122" s="260"/>
      <c r="P122" s="260"/>
      <c r="Q122" s="260"/>
      <c r="R122" s="39"/>
      <c r="T122" s="81"/>
      <c r="U122" s="53"/>
      <c r="V122" s="53"/>
      <c r="W122" s="146">
        <f>W123+W138+W163+W170</f>
        <v>0</v>
      </c>
      <c r="X122" s="146">
        <f>X123+X138+X163+X170</f>
        <v>0</v>
      </c>
      <c r="Y122" s="53"/>
      <c r="Z122" s="147">
        <f>Z123+Z138+Z163+Z170</f>
        <v>0</v>
      </c>
      <c r="AA122" s="53"/>
      <c r="AB122" s="147">
        <f>AB123+AB138+AB163+AB170</f>
        <v>3.6214999999999997</v>
      </c>
      <c r="AC122" s="53"/>
      <c r="AD122" s="148">
        <f>AD123+AD138+AD163+AD170</f>
        <v>0</v>
      </c>
      <c r="AT122" s="20" t="s">
        <v>79</v>
      </c>
      <c r="AU122" s="20" t="s">
        <v>110</v>
      </c>
      <c r="BK122" s="149">
        <f>BK123+BK138+BK163+BK170</f>
        <v>0</v>
      </c>
    </row>
    <row r="123" spans="2:65" s="9" customFormat="1" ht="37.35" customHeight="1">
      <c r="B123" s="150"/>
      <c r="C123" s="151"/>
      <c r="D123" s="152" t="s">
        <v>111</v>
      </c>
      <c r="E123" s="152"/>
      <c r="F123" s="152"/>
      <c r="G123" s="152"/>
      <c r="H123" s="152"/>
      <c r="I123" s="152"/>
      <c r="J123" s="152"/>
      <c r="K123" s="152"/>
      <c r="L123" s="152"/>
      <c r="M123" s="261">
        <f>BK123</f>
        <v>0</v>
      </c>
      <c r="N123" s="262"/>
      <c r="O123" s="262"/>
      <c r="P123" s="262"/>
      <c r="Q123" s="262"/>
      <c r="R123" s="153"/>
      <c r="T123" s="154"/>
      <c r="U123" s="151"/>
      <c r="V123" s="151"/>
      <c r="W123" s="155">
        <f>W124+W129</f>
        <v>0</v>
      </c>
      <c r="X123" s="155">
        <f>X124+X129</f>
        <v>0</v>
      </c>
      <c r="Y123" s="151"/>
      <c r="Z123" s="156">
        <f>Z124+Z129</f>
        <v>0</v>
      </c>
      <c r="AA123" s="151"/>
      <c r="AB123" s="156">
        <f>AB124+AB129</f>
        <v>0</v>
      </c>
      <c r="AC123" s="151"/>
      <c r="AD123" s="157">
        <f>AD124+AD129</f>
        <v>0</v>
      </c>
      <c r="AR123" s="158" t="s">
        <v>85</v>
      </c>
      <c r="AT123" s="159" t="s">
        <v>79</v>
      </c>
      <c r="AU123" s="159" t="s">
        <v>80</v>
      </c>
      <c r="AY123" s="158" t="s">
        <v>147</v>
      </c>
      <c r="BK123" s="160">
        <f>BK124+BK129</f>
        <v>0</v>
      </c>
    </row>
    <row r="124" spans="2:65" s="9" customFormat="1" ht="19.899999999999999" customHeight="1">
      <c r="B124" s="150"/>
      <c r="C124" s="151"/>
      <c r="D124" s="161" t="s">
        <v>112</v>
      </c>
      <c r="E124" s="161"/>
      <c r="F124" s="161"/>
      <c r="G124" s="161"/>
      <c r="H124" s="161"/>
      <c r="I124" s="161"/>
      <c r="J124" s="161"/>
      <c r="K124" s="161"/>
      <c r="L124" s="161"/>
      <c r="M124" s="263">
        <f>BK124</f>
        <v>0</v>
      </c>
      <c r="N124" s="264"/>
      <c r="O124" s="264"/>
      <c r="P124" s="264"/>
      <c r="Q124" s="264"/>
      <c r="R124" s="153"/>
      <c r="T124" s="154"/>
      <c r="U124" s="151"/>
      <c r="V124" s="151"/>
      <c r="W124" s="155">
        <f>SUM(W125:W128)</f>
        <v>0</v>
      </c>
      <c r="X124" s="155">
        <f>SUM(X125:X128)</f>
        <v>0</v>
      </c>
      <c r="Y124" s="151"/>
      <c r="Z124" s="156">
        <f>SUM(Z125:Z128)</f>
        <v>0</v>
      </c>
      <c r="AA124" s="151"/>
      <c r="AB124" s="156">
        <f>SUM(AB125:AB128)</f>
        <v>0</v>
      </c>
      <c r="AC124" s="151"/>
      <c r="AD124" s="157">
        <f>SUM(AD125:AD128)</f>
        <v>0</v>
      </c>
      <c r="AR124" s="158" t="s">
        <v>85</v>
      </c>
      <c r="AT124" s="159" t="s">
        <v>79</v>
      </c>
      <c r="AU124" s="159" t="s">
        <v>85</v>
      </c>
      <c r="AY124" s="158" t="s">
        <v>147</v>
      </c>
      <c r="BK124" s="160">
        <f>SUM(BK125:BK128)</f>
        <v>0</v>
      </c>
    </row>
    <row r="125" spans="2:65" s="1" customFormat="1" ht="22.5" customHeight="1">
      <c r="B125" s="131"/>
      <c r="C125" s="162" t="s">
        <v>148</v>
      </c>
      <c r="D125" s="162" t="s">
        <v>149</v>
      </c>
      <c r="E125" s="163" t="s">
        <v>150</v>
      </c>
      <c r="F125" s="271" t="s">
        <v>151</v>
      </c>
      <c r="G125" s="271"/>
      <c r="H125" s="271"/>
      <c r="I125" s="271"/>
      <c r="J125" s="164" t="s">
        <v>152</v>
      </c>
      <c r="K125" s="165">
        <v>510</v>
      </c>
      <c r="L125" s="166">
        <v>0</v>
      </c>
      <c r="M125" s="273">
        <v>0</v>
      </c>
      <c r="N125" s="273"/>
      <c r="O125" s="273"/>
      <c r="P125" s="272">
        <f>ROUND(V125*K125,2)</f>
        <v>0</v>
      </c>
      <c r="Q125" s="272"/>
      <c r="R125" s="134"/>
      <c r="T125" s="167" t="s">
        <v>5</v>
      </c>
      <c r="U125" s="46" t="s">
        <v>43</v>
      </c>
      <c r="V125" s="117">
        <f>L125+M125</f>
        <v>0</v>
      </c>
      <c r="W125" s="117">
        <f>ROUND(L125*K125,2)</f>
        <v>0</v>
      </c>
      <c r="X125" s="117">
        <f>ROUND(M125*K125,2)</f>
        <v>0</v>
      </c>
      <c r="Y125" s="38"/>
      <c r="Z125" s="168">
        <f>Y125*K125</f>
        <v>0</v>
      </c>
      <c r="AA125" s="168">
        <v>0</v>
      </c>
      <c r="AB125" s="168">
        <f>AA125*K125</f>
        <v>0</v>
      </c>
      <c r="AC125" s="168">
        <v>0</v>
      </c>
      <c r="AD125" s="169">
        <f>AC125*K125</f>
        <v>0</v>
      </c>
      <c r="AR125" s="20" t="s">
        <v>153</v>
      </c>
      <c r="AT125" s="20" t="s">
        <v>149</v>
      </c>
      <c r="AU125" s="20" t="s">
        <v>101</v>
      </c>
      <c r="AY125" s="20" t="s">
        <v>147</v>
      </c>
      <c r="BE125" s="104">
        <f>IF(U125="základní",P125,0)</f>
        <v>0</v>
      </c>
      <c r="BF125" s="104">
        <f>IF(U125="snížená",P125,0)</f>
        <v>0</v>
      </c>
      <c r="BG125" s="104">
        <f>IF(U125="zákl. přenesená",P125,0)</f>
        <v>0</v>
      </c>
      <c r="BH125" s="104">
        <f>IF(U125="sníž. přenesená",P125,0)</f>
        <v>0</v>
      </c>
      <c r="BI125" s="104">
        <f>IF(U125="nulová",P125,0)</f>
        <v>0</v>
      </c>
      <c r="BJ125" s="20" t="s">
        <v>85</v>
      </c>
      <c r="BK125" s="104">
        <f>ROUND(V125*K125,2)</f>
        <v>0</v>
      </c>
      <c r="BL125" s="20" t="s">
        <v>153</v>
      </c>
      <c r="BM125" s="20" t="s">
        <v>154</v>
      </c>
    </row>
    <row r="126" spans="2:65" s="1" customFormat="1" ht="22.5" customHeight="1">
      <c r="B126" s="131"/>
      <c r="C126" s="162" t="s">
        <v>155</v>
      </c>
      <c r="D126" s="162" t="s">
        <v>149</v>
      </c>
      <c r="E126" s="163" t="s">
        <v>156</v>
      </c>
      <c r="F126" s="271" t="s">
        <v>157</v>
      </c>
      <c r="G126" s="271"/>
      <c r="H126" s="271"/>
      <c r="I126" s="271"/>
      <c r="J126" s="164" t="s">
        <v>152</v>
      </c>
      <c r="K126" s="165">
        <v>510</v>
      </c>
      <c r="L126" s="166">
        <v>0</v>
      </c>
      <c r="M126" s="273">
        <v>0</v>
      </c>
      <c r="N126" s="273"/>
      <c r="O126" s="273"/>
      <c r="P126" s="272">
        <f>ROUND(V126*K126,2)</f>
        <v>0</v>
      </c>
      <c r="Q126" s="272"/>
      <c r="R126" s="134"/>
      <c r="T126" s="167" t="s">
        <v>5</v>
      </c>
      <c r="U126" s="46" t="s">
        <v>43</v>
      </c>
      <c r="V126" s="117">
        <f>L126+M126</f>
        <v>0</v>
      </c>
      <c r="W126" s="117">
        <f>ROUND(L126*K126,2)</f>
        <v>0</v>
      </c>
      <c r="X126" s="117">
        <f>ROUND(M126*K126,2)</f>
        <v>0</v>
      </c>
      <c r="Y126" s="38"/>
      <c r="Z126" s="168">
        <f>Y126*K126</f>
        <v>0</v>
      </c>
      <c r="AA126" s="168">
        <v>0</v>
      </c>
      <c r="AB126" s="168">
        <f>AA126*K126</f>
        <v>0</v>
      </c>
      <c r="AC126" s="168">
        <v>0</v>
      </c>
      <c r="AD126" s="169">
        <f>AC126*K126</f>
        <v>0</v>
      </c>
      <c r="AR126" s="20" t="s">
        <v>153</v>
      </c>
      <c r="AT126" s="20" t="s">
        <v>149</v>
      </c>
      <c r="AU126" s="20" t="s">
        <v>101</v>
      </c>
      <c r="AY126" s="20" t="s">
        <v>147</v>
      </c>
      <c r="BE126" s="104">
        <f>IF(U126="základní",P126,0)</f>
        <v>0</v>
      </c>
      <c r="BF126" s="104">
        <f>IF(U126="snížená",P126,0)</f>
        <v>0</v>
      </c>
      <c r="BG126" s="104">
        <f>IF(U126="zákl. přenesená",P126,0)</f>
        <v>0</v>
      </c>
      <c r="BH126" s="104">
        <f>IF(U126="sníž. přenesená",P126,0)</f>
        <v>0</v>
      </c>
      <c r="BI126" s="104">
        <f>IF(U126="nulová",P126,0)</f>
        <v>0</v>
      </c>
      <c r="BJ126" s="20" t="s">
        <v>85</v>
      </c>
      <c r="BK126" s="104">
        <f>ROUND(V126*K126,2)</f>
        <v>0</v>
      </c>
      <c r="BL126" s="20" t="s">
        <v>153</v>
      </c>
      <c r="BM126" s="20" t="s">
        <v>158</v>
      </c>
    </row>
    <row r="127" spans="2:65" s="1" customFormat="1" ht="22.5" customHeight="1">
      <c r="B127" s="131"/>
      <c r="C127" s="162" t="s">
        <v>159</v>
      </c>
      <c r="D127" s="162" t="s">
        <v>149</v>
      </c>
      <c r="E127" s="163" t="s">
        <v>160</v>
      </c>
      <c r="F127" s="271" t="s">
        <v>161</v>
      </c>
      <c r="G127" s="271"/>
      <c r="H127" s="271"/>
      <c r="I127" s="271"/>
      <c r="J127" s="164" t="s">
        <v>152</v>
      </c>
      <c r="K127" s="165">
        <v>510</v>
      </c>
      <c r="L127" s="166">
        <v>0</v>
      </c>
      <c r="M127" s="273">
        <v>0</v>
      </c>
      <c r="N127" s="273"/>
      <c r="O127" s="273"/>
      <c r="P127" s="272">
        <f>ROUND(V127*K127,2)</f>
        <v>0</v>
      </c>
      <c r="Q127" s="272"/>
      <c r="R127" s="134"/>
      <c r="T127" s="167" t="s">
        <v>5</v>
      </c>
      <c r="U127" s="46" t="s">
        <v>43</v>
      </c>
      <c r="V127" s="117">
        <f>L127+M127</f>
        <v>0</v>
      </c>
      <c r="W127" s="117">
        <f>ROUND(L127*K127,2)</f>
        <v>0</v>
      </c>
      <c r="X127" s="117">
        <f>ROUND(M127*K127,2)</f>
        <v>0</v>
      </c>
      <c r="Y127" s="38"/>
      <c r="Z127" s="168">
        <f>Y127*K127</f>
        <v>0</v>
      </c>
      <c r="AA127" s="168">
        <v>0</v>
      </c>
      <c r="AB127" s="168">
        <f>AA127*K127</f>
        <v>0</v>
      </c>
      <c r="AC127" s="168">
        <v>0</v>
      </c>
      <c r="AD127" s="169">
        <f>AC127*K127</f>
        <v>0</v>
      </c>
      <c r="AR127" s="20" t="s">
        <v>153</v>
      </c>
      <c r="AT127" s="20" t="s">
        <v>149</v>
      </c>
      <c r="AU127" s="20" t="s">
        <v>101</v>
      </c>
      <c r="AY127" s="20" t="s">
        <v>147</v>
      </c>
      <c r="BE127" s="104">
        <f>IF(U127="základní",P127,0)</f>
        <v>0</v>
      </c>
      <c r="BF127" s="104">
        <f>IF(U127="snížená",P127,0)</f>
        <v>0</v>
      </c>
      <c r="BG127" s="104">
        <f>IF(U127="zákl. přenesená",P127,0)</f>
        <v>0</v>
      </c>
      <c r="BH127" s="104">
        <f>IF(U127="sníž. přenesená",P127,0)</f>
        <v>0</v>
      </c>
      <c r="BI127" s="104">
        <f>IF(U127="nulová",P127,0)</f>
        <v>0</v>
      </c>
      <c r="BJ127" s="20" t="s">
        <v>85</v>
      </c>
      <c r="BK127" s="104">
        <f>ROUND(V127*K127,2)</f>
        <v>0</v>
      </c>
      <c r="BL127" s="20" t="s">
        <v>153</v>
      </c>
      <c r="BM127" s="20" t="s">
        <v>162</v>
      </c>
    </row>
    <row r="128" spans="2:65" s="1" customFormat="1" ht="22.5" customHeight="1">
      <c r="B128" s="131"/>
      <c r="C128" s="162" t="s">
        <v>163</v>
      </c>
      <c r="D128" s="162" t="s">
        <v>149</v>
      </c>
      <c r="E128" s="163" t="s">
        <v>164</v>
      </c>
      <c r="F128" s="271" t="s">
        <v>165</v>
      </c>
      <c r="G128" s="271"/>
      <c r="H128" s="271"/>
      <c r="I128" s="271"/>
      <c r="J128" s="164" t="s">
        <v>152</v>
      </c>
      <c r="K128" s="165">
        <v>510</v>
      </c>
      <c r="L128" s="166">
        <v>0</v>
      </c>
      <c r="M128" s="273">
        <v>0</v>
      </c>
      <c r="N128" s="273"/>
      <c r="O128" s="273"/>
      <c r="P128" s="272">
        <f>ROUND(V128*K128,2)</f>
        <v>0</v>
      </c>
      <c r="Q128" s="272"/>
      <c r="R128" s="134"/>
      <c r="T128" s="167" t="s">
        <v>5</v>
      </c>
      <c r="U128" s="46" t="s">
        <v>43</v>
      </c>
      <c r="V128" s="117">
        <f>L128+M128</f>
        <v>0</v>
      </c>
      <c r="W128" s="117">
        <f>ROUND(L128*K128,2)</f>
        <v>0</v>
      </c>
      <c r="X128" s="117">
        <f>ROUND(M128*K128,2)</f>
        <v>0</v>
      </c>
      <c r="Y128" s="38"/>
      <c r="Z128" s="168">
        <f>Y128*K128</f>
        <v>0</v>
      </c>
      <c r="AA128" s="168">
        <v>0</v>
      </c>
      <c r="AB128" s="168">
        <f>AA128*K128</f>
        <v>0</v>
      </c>
      <c r="AC128" s="168">
        <v>0</v>
      </c>
      <c r="AD128" s="169">
        <f>AC128*K128</f>
        <v>0</v>
      </c>
      <c r="AR128" s="20" t="s">
        <v>153</v>
      </c>
      <c r="AT128" s="20" t="s">
        <v>149</v>
      </c>
      <c r="AU128" s="20" t="s">
        <v>101</v>
      </c>
      <c r="AY128" s="20" t="s">
        <v>147</v>
      </c>
      <c r="BE128" s="104">
        <f>IF(U128="základní",P128,0)</f>
        <v>0</v>
      </c>
      <c r="BF128" s="104">
        <f>IF(U128="snížená",P128,0)</f>
        <v>0</v>
      </c>
      <c r="BG128" s="104">
        <f>IF(U128="zákl. přenesená",P128,0)</f>
        <v>0</v>
      </c>
      <c r="BH128" s="104">
        <f>IF(U128="sníž. přenesená",P128,0)</f>
        <v>0</v>
      </c>
      <c r="BI128" s="104">
        <f>IF(U128="nulová",P128,0)</f>
        <v>0</v>
      </c>
      <c r="BJ128" s="20" t="s">
        <v>85</v>
      </c>
      <c r="BK128" s="104">
        <f>ROUND(V128*K128,2)</f>
        <v>0</v>
      </c>
      <c r="BL128" s="20" t="s">
        <v>153</v>
      </c>
      <c r="BM128" s="20" t="s">
        <v>166</v>
      </c>
    </row>
    <row r="129" spans="2:65" s="9" customFormat="1" ht="29.85" customHeight="1">
      <c r="B129" s="150"/>
      <c r="C129" s="151"/>
      <c r="D129" s="161" t="s">
        <v>113</v>
      </c>
      <c r="E129" s="161"/>
      <c r="F129" s="161"/>
      <c r="G129" s="161"/>
      <c r="H129" s="161"/>
      <c r="I129" s="161"/>
      <c r="J129" s="161"/>
      <c r="K129" s="161"/>
      <c r="L129" s="161"/>
      <c r="M129" s="265">
        <f>BK129</f>
        <v>0</v>
      </c>
      <c r="N129" s="266"/>
      <c r="O129" s="266"/>
      <c r="P129" s="266"/>
      <c r="Q129" s="266"/>
      <c r="R129" s="153"/>
      <c r="T129" s="154"/>
      <c r="U129" s="151"/>
      <c r="V129" s="151"/>
      <c r="W129" s="155">
        <f>SUM(W130:W137)</f>
        <v>0</v>
      </c>
      <c r="X129" s="155">
        <f>SUM(X130:X137)</f>
        <v>0</v>
      </c>
      <c r="Y129" s="151"/>
      <c r="Z129" s="156">
        <f>SUM(Z130:Z137)</f>
        <v>0</v>
      </c>
      <c r="AA129" s="151"/>
      <c r="AB129" s="156">
        <f>SUM(AB130:AB137)</f>
        <v>0</v>
      </c>
      <c r="AC129" s="151"/>
      <c r="AD129" s="157">
        <f>SUM(AD130:AD137)</f>
        <v>0</v>
      </c>
      <c r="AR129" s="158" t="s">
        <v>85</v>
      </c>
      <c r="AT129" s="159" t="s">
        <v>79</v>
      </c>
      <c r="AU129" s="159" t="s">
        <v>85</v>
      </c>
      <c r="AY129" s="158" t="s">
        <v>147</v>
      </c>
      <c r="BK129" s="160">
        <f>SUM(BK130:BK137)</f>
        <v>0</v>
      </c>
    </row>
    <row r="130" spans="2:65" s="1" customFormat="1" ht="22.5" customHeight="1">
      <c r="B130" s="131"/>
      <c r="C130" s="162" t="s">
        <v>167</v>
      </c>
      <c r="D130" s="162" t="s">
        <v>149</v>
      </c>
      <c r="E130" s="163" t="s">
        <v>168</v>
      </c>
      <c r="F130" s="271" t="s">
        <v>169</v>
      </c>
      <c r="G130" s="271"/>
      <c r="H130" s="271"/>
      <c r="I130" s="271"/>
      <c r="J130" s="164" t="s">
        <v>152</v>
      </c>
      <c r="K130" s="165">
        <v>830</v>
      </c>
      <c r="L130" s="166">
        <v>0</v>
      </c>
      <c r="M130" s="273">
        <v>0</v>
      </c>
      <c r="N130" s="273"/>
      <c r="O130" s="273"/>
      <c r="P130" s="272">
        <f>ROUND(V130*K130,2)</f>
        <v>0</v>
      </c>
      <c r="Q130" s="272"/>
      <c r="R130" s="134"/>
      <c r="T130" s="167" t="s">
        <v>5</v>
      </c>
      <c r="U130" s="46" t="s">
        <v>43</v>
      </c>
      <c r="V130" s="117">
        <f>L130+M130</f>
        <v>0</v>
      </c>
      <c r="W130" s="117">
        <f>ROUND(L130*K130,2)</f>
        <v>0</v>
      </c>
      <c r="X130" s="117">
        <f>ROUND(M130*K130,2)</f>
        <v>0</v>
      </c>
      <c r="Y130" s="38"/>
      <c r="Z130" s="168">
        <f>Y130*K130</f>
        <v>0</v>
      </c>
      <c r="AA130" s="168">
        <v>0</v>
      </c>
      <c r="AB130" s="168">
        <f>AA130*K130</f>
        <v>0</v>
      </c>
      <c r="AC130" s="168">
        <v>0</v>
      </c>
      <c r="AD130" s="169">
        <f>AC130*K130</f>
        <v>0</v>
      </c>
      <c r="AR130" s="20" t="s">
        <v>153</v>
      </c>
      <c r="AT130" s="20" t="s">
        <v>149</v>
      </c>
      <c r="AU130" s="20" t="s">
        <v>101</v>
      </c>
      <c r="AY130" s="20" t="s">
        <v>147</v>
      </c>
      <c r="BE130" s="104">
        <f>IF(U130="základní",P130,0)</f>
        <v>0</v>
      </c>
      <c r="BF130" s="104">
        <f>IF(U130="snížená",P130,0)</f>
        <v>0</v>
      </c>
      <c r="BG130" s="104">
        <f>IF(U130="zákl. přenesená",P130,0)</f>
        <v>0</v>
      </c>
      <c r="BH130" s="104">
        <f>IF(U130="sníž. přenesená",P130,0)</f>
        <v>0</v>
      </c>
      <c r="BI130" s="104">
        <f>IF(U130="nulová",P130,0)</f>
        <v>0</v>
      </c>
      <c r="BJ130" s="20" t="s">
        <v>85</v>
      </c>
      <c r="BK130" s="104">
        <f>ROUND(V130*K130,2)</f>
        <v>0</v>
      </c>
      <c r="BL130" s="20" t="s">
        <v>153</v>
      </c>
      <c r="BM130" s="20" t="s">
        <v>170</v>
      </c>
    </row>
    <row r="131" spans="2:65" s="10" customFormat="1" ht="22.5" customHeight="1">
      <c r="B131" s="170"/>
      <c r="C131" s="171"/>
      <c r="D131" s="171"/>
      <c r="E131" s="172" t="s">
        <v>5</v>
      </c>
      <c r="F131" s="279" t="s">
        <v>171</v>
      </c>
      <c r="G131" s="280"/>
      <c r="H131" s="280"/>
      <c r="I131" s="280"/>
      <c r="J131" s="171"/>
      <c r="K131" s="173">
        <v>1200</v>
      </c>
      <c r="L131" s="171"/>
      <c r="M131" s="171"/>
      <c r="N131" s="171"/>
      <c r="O131" s="171"/>
      <c r="P131" s="171"/>
      <c r="Q131" s="171"/>
      <c r="R131" s="174"/>
      <c r="T131" s="175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6"/>
      <c r="AT131" s="177" t="s">
        <v>172</v>
      </c>
      <c r="AU131" s="177" t="s">
        <v>101</v>
      </c>
      <c r="AV131" s="10" t="s">
        <v>101</v>
      </c>
      <c r="AW131" s="10" t="s">
        <v>7</v>
      </c>
      <c r="AX131" s="10" t="s">
        <v>80</v>
      </c>
      <c r="AY131" s="177" t="s">
        <v>147</v>
      </c>
    </row>
    <row r="132" spans="2:65" s="11" customFormat="1" ht="22.5" customHeight="1">
      <c r="B132" s="178"/>
      <c r="C132" s="179"/>
      <c r="D132" s="179"/>
      <c r="E132" s="180" t="s">
        <v>5</v>
      </c>
      <c r="F132" s="274" t="s">
        <v>173</v>
      </c>
      <c r="G132" s="275"/>
      <c r="H132" s="275"/>
      <c r="I132" s="275"/>
      <c r="J132" s="179"/>
      <c r="K132" s="181">
        <v>1200</v>
      </c>
      <c r="L132" s="179"/>
      <c r="M132" s="179"/>
      <c r="N132" s="179"/>
      <c r="O132" s="179"/>
      <c r="P132" s="179"/>
      <c r="Q132" s="179"/>
      <c r="R132" s="182"/>
      <c r="T132" s="183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84"/>
      <c r="AT132" s="185" t="s">
        <v>172</v>
      </c>
      <c r="AU132" s="185" t="s">
        <v>101</v>
      </c>
      <c r="AV132" s="11" t="s">
        <v>153</v>
      </c>
      <c r="AW132" s="11" t="s">
        <v>7</v>
      </c>
      <c r="AX132" s="11" t="s">
        <v>85</v>
      </c>
      <c r="AY132" s="185" t="s">
        <v>147</v>
      </c>
    </row>
    <row r="133" spans="2:65" s="1" customFormat="1" ht="31.5" customHeight="1">
      <c r="B133" s="131"/>
      <c r="C133" s="162" t="s">
        <v>174</v>
      </c>
      <c r="D133" s="162" t="s">
        <v>149</v>
      </c>
      <c r="E133" s="163" t="s">
        <v>175</v>
      </c>
      <c r="F133" s="271" t="s">
        <v>176</v>
      </c>
      <c r="G133" s="271"/>
      <c r="H133" s="271"/>
      <c r="I133" s="271"/>
      <c r="J133" s="164" t="s">
        <v>177</v>
      </c>
      <c r="K133" s="165">
        <v>5</v>
      </c>
      <c r="L133" s="166">
        <v>0</v>
      </c>
      <c r="M133" s="273">
        <v>0</v>
      </c>
      <c r="N133" s="273"/>
      <c r="O133" s="273"/>
      <c r="P133" s="272">
        <f>ROUND(V133*K133,2)</f>
        <v>0</v>
      </c>
      <c r="Q133" s="272"/>
      <c r="R133" s="134"/>
      <c r="T133" s="167" t="s">
        <v>5</v>
      </c>
      <c r="U133" s="46" t="s">
        <v>43</v>
      </c>
      <c r="V133" s="117">
        <f>L133+M133</f>
        <v>0</v>
      </c>
      <c r="W133" s="117">
        <f>ROUND(L133*K133,2)</f>
        <v>0</v>
      </c>
      <c r="X133" s="117">
        <f>ROUND(M133*K133,2)</f>
        <v>0</v>
      </c>
      <c r="Y133" s="38"/>
      <c r="Z133" s="168">
        <f>Y133*K133</f>
        <v>0</v>
      </c>
      <c r="AA133" s="168">
        <v>0</v>
      </c>
      <c r="AB133" s="168">
        <f>AA133*K133</f>
        <v>0</v>
      </c>
      <c r="AC133" s="168">
        <v>0</v>
      </c>
      <c r="AD133" s="169">
        <f>AC133*K133</f>
        <v>0</v>
      </c>
      <c r="AR133" s="20" t="s">
        <v>153</v>
      </c>
      <c r="AT133" s="20" t="s">
        <v>149</v>
      </c>
      <c r="AU133" s="20" t="s">
        <v>101</v>
      </c>
      <c r="AY133" s="20" t="s">
        <v>147</v>
      </c>
      <c r="BE133" s="104">
        <f>IF(U133="základní",P133,0)</f>
        <v>0</v>
      </c>
      <c r="BF133" s="104">
        <f>IF(U133="snížená",P133,0)</f>
        <v>0</v>
      </c>
      <c r="BG133" s="104">
        <f>IF(U133="zákl. přenesená",P133,0)</f>
        <v>0</v>
      </c>
      <c r="BH133" s="104">
        <f>IF(U133="sníž. přenesená",P133,0)</f>
        <v>0</v>
      </c>
      <c r="BI133" s="104">
        <f>IF(U133="nulová",P133,0)</f>
        <v>0</v>
      </c>
      <c r="BJ133" s="20" t="s">
        <v>85</v>
      </c>
      <c r="BK133" s="104">
        <f>ROUND(V133*K133,2)</f>
        <v>0</v>
      </c>
      <c r="BL133" s="20" t="s">
        <v>153</v>
      </c>
      <c r="BM133" s="20" t="s">
        <v>178</v>
      </c>
    </row>
    <row r="134" spans="2:65" s="1" customFormat="1" ht="31.5" customHeight="1">
      <c r="B134" s="131"/>
      <c r="C134" s="162" t="s">
        <v>12</v>
      </c>
      <c r="D134" s="162" t="s">
        <v>149</v>
      </c>
      <c r="E134" s="163" t="s">
        <v>179</v>
      </c>
      <c r="F134" s="271" t="s">
        <v>180</v>
      </c>
      <c r="G134" s="271"/>
      <c r="H134" s="271"/>
      <c r="I134" s="271"/>
      <c r="J134" s="164" t="s">
        <v>177</v>
      </c>
      <c r="K134" s="165">
        <v>5</v>
      </c>
      <c r="L134" s="166">
        <v>0</v>
      </c>
      <c r="M134" s="273">
        <v>0</v>
      </c>
      <c r="N134" s="273"/>
      <c r="O134" s="273"/>
      <c r="P134" s="272">
        <f>ROUND(V134*K134,2)</f>
        <v>0</v>
      </c>
      <c r="Q134" s="272"/>
      <c r="R134" s="134"/>
      <c r="T134" s="167" t="s">
        <v>5</v>
      </c>
      <c r="U134" s="46" t="s">
        <v>43</v>
      </c>
      <c r="V134" s="117">
        <f>L134+M134</f>
        <v>0</v>
      </c>
      <c r="W134" s="117">
        <f>ROUND(L134*K134,2)</f>
        <v>0</v>
      </c>
      <c r="X134" s="117">
        <f>ROUND(M134*K134,2)</f>
        <v>0</v>
      </c>
      <c r="Y134" s="38"/>
      <c r="Z134" s="168">
        <f>Y134*K134</f>
        <v>0</v>
      </c>
      <c r="AA134" s="168">
        <v>0</v>
      </c>
      <c r="AB134" s="168">
        <f>AA134*K134</f>
        <v>0</v>
      </c>
      <c r="AC134" s="168">
        <v>0</v>
      </c>
      <c r="AD134" s="169">
        <f>AC134*K134</f>
        <v>0</v>
      </c>
      <c r="AR134" s="20" t="s">
        <v>153</v>
      </c>
      <c r="AT134" s="20" t="s">
        <v>149</v>
      </c>
      <c r="AU134" s="20" t="s">
        <v>101</v>
      </c>
      <c r="AY134" s="20" t="s">
        <v>147</v>
      </c>
      <c r="BE134" s="104">
        <f>IF(U134="základní",P134,0)</f>
        <v>0</v>
      </c>
      <c r="BF134" s="104">
        <f>IF(U134="snížená",P134,0)</f>
        <v>0</v>
      </c>
      <c r="BG134" s="104">
        <f>IF(U134="zákl. přenesená",P134,0)</f>
        <v>0</v>
      </c>
      <c r="BH134" s="104">
        <f>IF(U134="sníž. přenesená",P134,0)</f>
        <v>0</v>
      </c>
      <c r="BI134" s="104">
        <f>IF(U134="nulová",P134,0)</f>
        <v>0</v>
      </c>
      <c r="BJ134" s="20" t="s">
        <v>85</v>
      </c>
      <c r="BK134" s="104">
        <f>ROUND(V134*K134,2)</f>
        <v>0</v>
      </c>
      <c r="BL134" s="20" t="s">
        <v>153</v>
      </c>
      <c r="BM134" s="20" t="s">
        <v>181</v>
      </c>
    </row>
    <row r="135" spans="2:65" s="1" customFormat="1" ht="22.5" customHeight="1">
      <c r="B135" s="131"/>
      <c r="C135" s="162" t="s">
        <v>182</v>
      </c>
      <c r="D135" s="162" t="s">
        <v>149</v>
      </c>
      <c r="E135" s="163" t="s">
        <v>183</v>
      </c>
      <c r="F135" s="271" t="s">
        <v>184</v>
      </c>
      <c r="G135" s="271"/>
      <c r="H135" s="271"/>
      <c r="I135" s="271"/>
      <c r="J135" s="164" t="s">
        <v>177</v>
      </c>
      <c r="K135" s="165">
        <v>5</v>
      </c>
      <c r="L135" s="166">
        <v>0</v>
      </c>
      <c r="M135" s="273">
        <v>0</v>
      </c>
      <c r="N135" s="273"/>
      <c r="O135" s="273"/>
      <c r="P135" s="272">
        <f>ROUND(V135*K135,2)</f>
        <v>0</v>
      </c>
      <c r="Q135" s="272"/>
      <c r="R135" s="134"/>
      <c r="T135" s="167" t="s">
        <v>5</v>
      </c>
      <c r="U135" s="46" t="s">
        <v>43</v>
      </c>
      <c r="V135" s="117">
        <f>L135+M135</f>
        <v>0</v>
      </c>
      <c r="W135" s="117">
        <f>ROUND(L135*K135,2)</f>
        <v>0</v>
      </c>
      <c r="X135" s="117">
        <f>ROUND(M135*K135,2)</f>
        <v>0</v>
      </c>
      <c r="Y135" s="38"/>
      <c r="Z135" s="168">
        <f>Y135*K135</f>
        <v>0</v>
      </c>
      <c r="AA135" s="168">
        <v>0</v>
      </c>
      <c r="AB135" s="168">
        <f>AA135*K135</f>
        <v>0</v>
      </c>
      <c r="AC135" s="168">
        <v>0</v>
      </c>
      <c r="AD135" s="169">
        <f>AC135*K135</f>
        <v>0</v>
      </c>
      <c r="AR135" s="20" t="s">
        <v>153</v>
      </c>
      <c r="AT135" s="20" t="s">
        <v>149</v>
      </c>
      <c r="AU135" s="20" t="s">
        <v>101</v>
      </c>
      <c r="AY135" s="20" t="s">
        <v>147</v>
      </c>
      <c r="BE135" s="104">
        <f>IF(U135="základní",P135,0)</f>
        <v>0</v>
      </c>
      <c r="BF135" s="104">
        <f>IF(U135="snížená",P135,0)</f>
        <v>0</v>
      </c>
      <c r="BG135" s="104">
        <f>IF(U135="zákl. přenesená",P135,0)</f>
        <v>0</v>
      </c>
      <c r="BH135" s="104">
        <f>IF(U135="sníž. přenesená",P135,0)</f>
        <v>0</v>
      </c>
      <c r="BI135" s="104">
        <f>IF(U135="nulová",P135,0)</f>
        <v>0</v>
      </c>
      <c r="BJ135" s="20" t="s">
        <v>85</v>
      </c>
      <c r="BK135" s="104">
        <f>ROUND(V135*K135,2)</f>
        <v>0</v>
      </c>
      <c r="BL135" s="20" t="s">
        <v>153</v>
      </c>
      <c r="BM135" s="20" t="s">
        <v>185</v>
      </c>
    </row>
    <row r="136" spans="2:65" s="1" customFormat="1" ht="31.5" customHeight="1">
      <c r="B136" s="131"/>
      <c r="C136" s="162" t="s">
        <v>186</v>
      </c>
      <c r="D136" s="162" t="s">
        <v>149</v>
      </c>
      <c r="E136" s="163" t="s">
        <v>187</v>
      </c>
      <c r="F136" s="271" t="s">
        <v>188</v>
      </c>
      <c r="G136" s="271"/>
      <c r="H136" s="271"/>
      <c r="I136" s="271"/>
      <c r="J136" s="164" t="s">
        <v>177</v>
      </c>
      <c r="K136" s="165">
        <v>5</v>
      </c>
      <c r="L136" s="166">
        <v>0</v>
      </c>
      <c r="M136" s="273">
        <v>0</v>
      </c>
      <c r="N136" s="273"/>
      <c r="O136" s="273"/>
      <c r="P136" s="272">
        <f>ROUND(V136*K136,2)</f>
        <v>0</v>
      </c>
      <c r="Q136" s="272"/>
      <c r="R136" s="134"/>
      <c r="T136" s="167" t="s">
        <v>5</v>
      </c>
      <c r="U136" s="46" t="s">
        <v>43</v>
      </c>
      <c r="V136" s="117">
        <f>L136+M136</f>
        <v>0</v>
      </c>
      <c r="W136" s="117">
        <f>ROUND(L136*K136,2)</f>
        <v>0</v>
      </c>
      <c r="X136" s="117">
        <f>ROUND(M136*K136,2)</f>
        <v>0</v>
      </c>
      <c r="Y136" s="38"/>
      <c r="Z136" s="168">
        <f>Y136*K136</f>
        <v>0</v>
      </c>
      <c r="AA136" s="168">
        <v>0</v>
      </c>
      <c r="AB136" s="168">
        <f>AA136*K136</f>
        <v>0</v>
      </c>
      <c r="AC136" s="168">
        <v>0</v>
      </c>
      <c r="AD136" s="169">
        <f>AC136*K136</f>
        <v>0</v>
      </c>
      <c r="AR136" s="20" t="s">
        <v>153</v>
      </c>
      <c r="AT136" s="20" t="s">
        <v>149</v>
      </c>
      <c r="AU136" s="20" t="s">
        <v>101</v>
      </c>
      <c r="AY136" s="20" t="s">
        <v>147</v>
      </c>
      <c r="BE136" s="104">
        <f>IF(U136="základní",P136,0)</f>
        <v>0</v>
      </c>
      <c r="BF136" s="104">
        <f>IF(U136="snížená",P136,0)</f>
        <v>0</v>
      </c>
      <c r="BG136" s="104">
        <f>IF(U136="zákl. přenesená",P136,0)</f>
        <v>0</v>
      </c>
      <c r="BH136" s="104">
        <f>IF(U136="sníž. přenesená",P136,0)</f>
        <v>0</v>
      </c>
      <c r="BI136" s="104">
        <f>IF(U136="nulová",P136,0)</f>
        <v>0</v>
      </c>
      <c r="BJ136" s="20" t="s">
        <v>85</v>
      </c>
      <c r="BK136" s="104">
        <f>ROUND(V136*K136,2)</f>
        <v>0</v>
      </c>
      <c r="BL136" s="20" t="s">
        <v>153</v>
      </c>
      <c r="BM136" s="20" t="s">
        <v>189</v>
      </c>
    </row>
    <row r="137" spans="2:65" s="1" customFormat="1" ht="31.5" customHeight="1">
      <c r="B137" s="131"/>
      <c r="C137" s="162" t="s">
        <v>190</v>
      </c>
      <c r="D137" s="162" t="s">
        <v>149</v>
      </c>
      <c r="E137" s="163" t="s">
        <v>191</v>
      </c>
      <c r="F137" s="271" t="s">
        <v>192</v>
      </c>
      <c r="G137" s="271"/>
      <c r="H137" s="271"/>
      <c r="I137" s="271"/>
      <c r="J137" s="164" t="s">
        <v>152</v>
      </c>
      <c r="K137" s="165">
        <v>830</v>
      </c>
      <c r="L137" s="166">
        <v>0</v>
      </c>
      <c r="M137" s="273">
        <v>0</v>
      </c>
      <c r="N137" s="273"/>
      <c r="O137" s="273"/>
      <c r="P137" s="272">
        <f>ROUND(V137*K137,2)</f>
        <v>0</v>
      </c>
      <c r="Q137" s="272"/>
      <c r="R137" s="134"/>
      <c r="T137" s="167" t="s">
        <v>5</v>
      </c>
      <c r="U137" s="46" t="s">
        <v>43</v>
      </c>
      <c r="V137" s="117">
        <f>L137+M137</f>
        <v>0</v>
      </c>
      <c r="W137" s="117">
        <f>ROUND(L137*K137,2)</f>
        <v>0</v>
      </c>
      <c r="X137" s="117">
        <f>ROUND(M137*K137,2)</f>
        <v>0</v>
      </c>
      <c r="Y137" s="38"/>
      <c r="Z137" s="168">
        <f>Y137*K137</f>
        <v>0</v>
      </c>
      <c r="AA137" s="168">
        <v>0</v>
      </c>
      <c r="AB137" s="168">
        <f>AA137*K137</f>
        <v>0</v>
      </c>
      <c r="AC137" s="168">
        <v>0</v>
      </c>
      <c r="AD137" s="169">
        <f>AC137*K137</f>
        <v>0</v>
      </c>
      <c r="AR137" s="20" t="s">
        <v>153</v>
      </c>
      <c r="AT137" s="20" t="s">
        <v>149</v>
      </c>
      <c r="AU137" s="20" t="s">
        <v>101</v>
      </c>
      <c r="AY137" s="20" t="s">
        <v>147</v>
      </c>
      <c r="BE137" s="104">
        <f>IF(U137="základní",P137,0)</f>
        <v>0</v>
      </c>
      <c r="BF137" s="104">
        <f>IF(U137="snížená",P137,0)</f>
        <v>0</v>
      </c>
      <c r="BG137" s="104">
        <f>IF(U137="zákl. přenesená",P137,0)</f>
        <v>0</v>
      </c>
      <c r="BH137" s="104">
        <f>IF(U137="sníž. přenesená",P137,0)</f>
        <v>0</v>
      </c>
      <c r="BI137" s="104">
        <f>IF(U137="nulová",P137,0)</f>
        <v>0</v>
      </c>
      <c r="BJ137" s="20" t="s">
        <v>85</v>
      </c>
      <c r="BK137" s="104">
        <f>ROUND(V137*K137,2)</f>
        <v>0</v>
      </c>
      <c r="BL137" s="20" t="s">
        <v>153</v>
      </c>
      <c r="BM137" s="20" t="s">
        <v>193</v>
      </c>
    </row>
    <row r="138" spans="2:65" s="9" customFormat="1" ht="37.35" customHeight="1">
      <c r="B138" s="150"/>
      <c r="C138" s="151"/>
      <c r="D138" s="152" t="s">
        <v>114</v>
      </c>
      <c r="E138" s="152"/>
      <c r="F138" s="152"/>
      <c r="G138" s="152"/>
      <c r="H138" s="152"/>
      <c r="I138" s="152"/>
      <c r="J138" s="152"/>
      <c r="K138" s="152"/>
      <c r="L138" s="152"/>
      <c r="M138" s="267">
        <f>BK138</f>
        <v>0</v>
      </c>
      <c r="N138" s="268"/>
      <c r="O138" s="268"/>
      <c r="P138" s="268"/>
      <c r="Q138" s="268"/>
      <c r="R138" s="153"/>
      <c r="T138" s="154"/>
      <c r="U138" s="151"/>
      <c r="V138" s="151"/>
      <c r="W138" s="155">
        <f>W139</f>
        <v>0</v>
      </c>
      <c r="X138" s="155">
        <f>X139</f>
        <v>0</v>
      </c>
      <c r="Y138" s="151"/>
      <c r="Z138" s="156">
        <f>Z139</f>
        <v>0</v>
      </c>
      <c r="AA138" s="151"/>
      <c r="AB138" s="156">
        <f>AB139</f>
        <v>3.6214999999999997</v>
      </c>
      <c r="AC138" s="151"/>
      <c r="AD138" s="157">
        <f>AD139</f>
        <v>0</v>
      </c>
      <c r="AR138" s="158" t="s">
        <v>101</v>
      </c>
      <c r="AT138" s="159" t="s">
        <v>79</v>
      </c>
      <c r="AU138" s="159" t="s">
        <v>80</v>
      </c>
      <c r="AY138" s="158" t="s">
        <v>147</v>
      </c>
      <c r="BK138" s="160">
        <f>BK139</f>
        <v>0</v>
      </c>
    </row>
    <row r="139" spans="2:65" s="9" customFormat="1" ht="19.899999999999999" customHeight="1">
      <c r="B139" s="150"/>
      <c r="C139" s="151"/>
      <c r="D139" s="161" t="s">
        <v>115</v>
      </c>
      <c r="E139" s="161"/>
      <c r="F139" s="161"/>
      <c r="G139" s="161"/>
      <c r="H139" s="161"/>
      <c r="I139" s="161"/>
      <c r="J139" s="161"/>
      <c r="K139" s="161"/>
      <c r="L139" s="161"/>
      <c r="M139" s="263">
        <f>BK139</f>
        <v>0</v>
      </c>
      <c r="N139" s="264"/>
      <c r="O139" s="264"/>
      <c r="P139" s="264"/>
      <c r="Q139" s="264"/>
      <c r="R139" s="153"/>
      <c r="T139" s="154"/>
      <c r="U139" s="151"/>
      <c r="V139" s="151"/>
      <c r="W139" s="155">
        <f>SUM(W140:W162)</f>
        <v>0</v>
      </c>
      <c r="X139" s="155">
        <f>SUM(X140:X162)</f>
        <v>0</v>
      </c>
      <c r="Y139" s="151"/>
      <c r="Z139" s="156">
        <f>SUM(Z140:Z162)</f>
        <v>0</v>
      </c>
      <c r="AA139" s="151"/>
      <c r="AB139" s="156">
        <f>SUM(AB140:AB162)</f>
        <v>3.6214999999999997</v>
      </c>
      <c r="AC139" s="151"/>
      <c r="AD139" s="157">
        <f>SUM(AD140:AD162)</f>
        <v>0</v>
      </c>
      <c r="AR139" s="158" t="s">
        <v>101</v>
      </c>
      <c r="AT139" s="159" t="s">
        <v>79</v>
      </c>
      <c r="AU139" s="159" t="s">
        <v>85</v>
      </c>
      <c r="AY139" s="158" t="s">
        <v>147</v>
      </c>
      <c r="BK139" s="160">
        <f>SUM(BK140:BK162)</f>
        <v>0</v>
      </c>
    </row>
    <row r="140" spans="2:65" s="1" customFormat="1" ht="31.5" customHeight="1">
      <c r="B140" s="131"/>
      <c r="C140" s="162" t="s">
        <v>85</v>
      </c>
      <c r="D140" s="162" t="s">
        <v>149</v>
      </c>
      <c r="E140" s="163" t="s">
        <v>194</v>
      </c>
      <c r="F140" s="271" t="s">
        <v>195</v>
      </c>
      <c r="G140" s="271"/>
      <c r="H140" s="271"/>
      <c r="I140" s="271"/>
      <c r="J140" s="164" t="s">
        <v>196</v>
      </c>
      <c r="K140" s="165">
        <v>220</v>
      </c>
      <c r="L140" s="166">
        <v>0</v>
      </c>
      <c r="M140" s="273">
        <v>0</v>
      </c>
      <c r="N140" s="273"/>
      <c r="O140" s="273"/>
      <c r="P140" s="272">
        <f>ROUND(V140*K140,2)</f>
        <v>0</v>
      </c>
      <c r="Q140" s="272"/>
      <c r="R140" s="134"/>
      <c r="T140" s="167" t="s">
        <v>5</v>
      </c>
      <c r="U140" s="46" t="s">
        <v>43</v>
      </c>
      <c r="V140" s="117">
        <f>L140+M140</f>
        <v>0</v>
      </c>
      <c r="W140" s="117">
        <f>ROUND(L140*K140,2)</f>
        <v>0</v>
      </c>
      <c r="X140" s="117">
        <f>ROUND(M140*K140,2)</f>
        <v>0</v>
      </c>
      <c r="Y140" s="38"/>
      <c r="Z140" s="168">
        <f>Y140*K140</f>
        <v>0</v>
      </c>
      <c r="AA140" s="168">
        <v>6.9999999999999994E-5</v>
      </c>
      <c r="AB140" s="168">
        <f>AA140*K140</f>
        <v>1.5399999999999999E-2</v>
      </c>
      <c r="AC140" s="168">
        <v>0</v>
      </c>
      <c r="AD140" s="169">
        <f>AC140*K140</f>
        <v>0</v>
      </c>
      <c r="AR140" s="20" t="s">
        <v>182</v>
      </c>
      <c r="AT140" s="20" t="s">
        <v>149</v>
      </c>
      <c r="AU140" s="20" t="s">
        <v>101</v>
      </c>
      <c r="AY140" s="20" t="s">
        <v>147</v>
      </c>
      <c r="BE140" s="104">
        <f>IF(U140="základní",P140,0)</f>
        <v>0</v>
      </c>
      <c r="BF140" s="104">
        <f>IF(U140="snížená",P140,0)</f>
        <v>0</v>
      </c>
      <c r="BG140" s="104">
        <f>IF(U140="zákl. přenesená",P140,0)</f>
        <v>0</v>
      </c>
      <c r="BH140" s="104">
        <f>IF(U140="sníž. přenesená",P140,0)</f>
        <v>0</v>
      </c>
      <c r="BI140" s="104">
        <f>IF(U140="nulová",P140,0)</f>
        <v>0</v>
      </c>
      <c r="BJ140" s="20" t="s">
        <v>85</v>
      </c>
      <c r="BK140" s="104">
        <f>ROUND(V140*K140,2)</f>
        <v>0</v>
      </c>
      <c r="BL140" s="20" t="s">
        <v>182</v>
      </c>
      <c r="BM140" s="20" t="s">
        <v>197</v>
      </c>
    </row>
    <row r="141" spans="2:65" s="10" customFormat="1" ht="22.5" customHeight="1">
      <c r="B141" s="170"/>
      <c r="C141" s="171"/>
      <c r="D141" s="171"/>
      <c r="E141" s="172" t="s">
        <v>5</v>
      </c>
      <c r="F141" s="279" t="s">
        <v>198</v>
      </c>
      <c r="G141" s="280"/>
      <c r="H141" s="280"/>
      <c r="I141" s="280"/>
      <c r="J141" s="171"/>
      <c r="K141" s="173">
        <v>220</v>
      </c>
      <c r="L141" s="171"/>
      <c r="M141" s="171"/>
      <c r="N141" s="171"/>
      <c r="O141" s="171"/>
      <c r="P141" s="171"/>
      <c r="Q141" s="171"/>
      <c r="R141" s="174"/>
      <c r="T141" s="175"/>
      <c r="U141" s="171"/>
      <c r="V141" s="171"/>
      <c r="W141" s="171"/>
      <c r="X141" s="171"/>
      <c r="Y141" s="171"/>
      <c r="Z141" s="171"/>
      <c r="AA141" s="171"/>
      <c r="AB141" s="171"/>
      <c r="AC141" s="171"/>
      <c r="AD141" s="176"/>
      <c r="AT141" s="177" t="s">
        <v>172</v>
      </c>
      <c r="AU141" s="177" t="s">
        <v>101</v>
      </c>
      <c r="AV141" s="10" t="s">
        <v>101</v>
      </c>
      <c r="AW141" s="10" t="s">
        <v>7</v>
      </c>
      <c r="AX141" s="10" t="s">
        <v>80</v>
      </c>
      <c r="AY141" s="177" t="s">
        <v>147</v>
      </c>
    </row>
    <row r="142" spans="2:65" s="11" customFormat="1" ht="22.5" customHeight="1">
      <c r="B142" s="178"/>
      <c r="C142" s="179"/>
      <c r="D142" s="179"/>
      <c r="E142" s="180" t="s">
        <v>5</v>
      </c>
      <c r="F142" s="274" t="s">
        <v>173</v>
      </c>
      <c r="G142" s="275"/>
      <c r="H142" s="275"/>
      <c r="I142" s="275"/>
      <c r="J142" s="179"/>
      <c r="K142" s="181">
        <v>220</v>
      </c>
      <c r="L142" s="179"/>
      <c r="M142" s="179"/>
      <c r="N142" s="179"/>
      <c r="O142" s="179"/>
      <c r="P142" s="179"/>
      <c r="Q142" s="179"/>
      <c r="R142" s="182"/>
      <c r="T142" s="183"/>
      <c r="U142" s="179"/>
      <c r="V142" s="179"/>
      <c r="W142" s="179"/>
      <c r="X142" s="179"/>
      <c r="Y142" s="179"/>
      <c r="Z142" s="179"/>
      <c r="AA142" s="179"/>
      <c r="AB142" s="179"/>
      <c r="AC142" s="179"/>
      <c r="AD142" s="184"/>
      <c r="AT142" s="185" t="s">
        <v>172</v>
      </c>
      <c r="AU142" s="185" t="s">
        <v>101</v>
      </c>
      <c r="AV142" s="11" t="s">
        <v>153</v>
      </c>
      <c r="AW142" s="11" t="s">
        <v>7</v>
      </c>
      <c r="AX142" s="11" t="s">
        <v>85</v>
      </c>
      <c r="AY142" s="185" t="s">
        <v>147</v>
      </c>
    </row>
    <row r="143" spans="2:65" s="1" customFormat="1" ht="22.5" customHeight="1">
      <c r="B143" s="131"/>
      <c r="C143" s="186" t="s">
        <v>101</v>
      </c>
      <c r="D143" s="186" t="s">
        <v>199</v>
      </c>
      <c r="E143" s="187" t="s">
        <v>200</v>
      </c>
      <c r="F143" s="276" t="s">
        <v>201</v>
      </c>
      <c r="G143" s="276"/>
      <c r="H143" s="276"/>
      <c r="I143" s="276"/>
      <c r="J143" s="188" t="s">
        <v>177</v>
      </c>
      <c r="K143" s="189">
        <v>0.22</v>
      </c>
      <c r="L143" s="190">
        <v>0</v>
      </c>
      <c r="M143" s="277"/>
      <c r="N143" s="277"/>
      <c r="O143" s="278"/>
      <c r="P143" s="272">
        <f>ROUND(V143*K143,2)</f>
        <v>0</v>
      </c>
      <c r="Q143" s="272"/>
      <c r="R143" s="134"/>
      <c r="T143" s="167" t="s">
        <v>5</v>
      </c>
      <c r="U143" s="46" t="s">
        <v>43</v>
      </c>
      <c r="V143" s="117">
        <f>L143+M143</f>
        <v>0</v>
      </c>
      <c r="W143" s="117">
        <f>ROUND(L143*K143,2)</f>
        <v>0</v>
      </c>
      <c r="X143" s="117">
        <f>ROUND(M143*K143,2)</f>
        <v>0</v>
      </c>
      <c r="Y143" s="38"/>
      <c r="Z143" s="168">
        <f>Y143*K143</f>
        <v>0</v>
      </c>
      <c r="AA143" s="168">
        <v>1</v>
      </c>
      <c r="AB143" s="168">
        <f>AA143*K143</f>
        <v>0.22</v>
      </c>
      <c r="AC143" s="168">
        <v>0</v>
      </c>
      <c r="AD143" s="169">
        <f>AC143*K143</f>
        <v>0</v>
      </c>
      <c r="AR143" s="20" t="s">
        <v>202</v>
      </c>
      <c r="AT143" s="20" t="s">
        <v>199</v>
      </c>
      <c r="AU143" s="20" t="s">
        <v>101</v>
      </c>
      <c r="AY143" s="20" t="s">
        <v>147</v>
      </c>
      <c r="BE143" s="104">
        <f>IF(U143="základní",P143,0)</f>
        <v>0</v>
      </c>
      <c r="BF143" s="104">
        <f>IF(U143="snížená",P143,0)</f>
        <v>0</v>
      </c>
      <c r="BG143" s="104">
        <f>IF(U143="zákl. přenesená",P143,0)</f>
        <v>0</v>
      </c>
      <c r="BH143" s="104">
        <f>IF(U143="sníž. přenesená",P143,0)</f>
        <v>0</v>
      </c>
      <c r="BI143" s="104">
        <f>IF(U143="nulová",P143,0)</f>
        <v>0</v>
      </c>
      <c r="BJ143" s="20" t="s">
        <v>85</v>
      </c>
      <c r="BK143" s="104">
        <f>ROUND(V143*K143,2)</f>
        <v>0</v>
      </c>
      <c r="BL143" s="20" t="s">
        <v>182</v>
      </c>
      <c r="BM143" s="20" t="s">
        <v>203</v>
      </c>
    </row>
    <row r="144" spans="2:65" s="10" customFormat="1" ht="22.5" customHeight="1">
      <c r="B144" s="170"/>
      <c r="C144" s="171"/>
      <c r="D144" s="171"/>
      <c r="E144" s="172" t="s">
        <v>5</v>
      </c>
      <c r="F144" s="279" t="s">
        <v>204</v>
      </c>
      <c r="G144" s="280"/>
      <c r="H144" s="280"/>
      <c r="I144" s="280"/>
      <c r="J144" s="171"/>
      <c r="K144" s="173">
        <v>0.22</v>
      </c>
      <c r="L144" s="171"/>
      <c r="M144" s="171"/>
      <c r="N144" s="171"/>
      <c r="O144" s="171"/>
      <c r="P144" s="171"/>
      <c r="Q144" s="171"/>
      <c r="R144" s="174"/>
      <c r="T144" s="175"/>
      <c r="U144" s="171"/>
      <c r="V144" s="171"/>
      <c r="W144" s="171"/>
      <c r="X144" s="171"/>
      <c r="Y144" s="171"/>
      <c r="Z144" s="171"/>
      <c r="AA144" s="171"/>
      <c r="AB144" s="171"/>
      <c r="AC144" s="171"/>
      <c r="AD144" s="176"/>
      <c r="AT144" s="177" t="s">
        <v>172</v>
      </c>
      <c r="AU144" s="177" t="s">
        <v>101</v>
      </c>
      <c r="AV144" s="10" t="s">
        <v>101</v>
      </c>
      <c r="AW144" s="10" t="s">
        <v>7</v>
      </c>
      <c r="AX144" s="10" t="s">
        <v>80</v>
      </c>
      <c r="AY144" s="177" t="s">
        <v>147</v>
      </c>
    </row>
    <row r="145" spans="2:65" s="11" customFormat="1" ht="22.5" customHeight="1">
      <c r="B145" s="178"/>
      <c r="C145" s="179"/>
      <c r="D145" s="179"/>
      <c r="E145" s="180" t="s">
        <v>5</v>
      </c>
      <c r="F145" s="274" t="s">
        <v>173</v>
      </c>
      <c r="G145" s="275"/>
      <c r="H145" s="275"/>
      <c r="I145" s="275"/>
      <c r="J145" s="179"/>
      <c r="K145" s="181">
        <v>0.22</v>
      </c>
      <c r="L145" s="179"/>
      <c r="M145" s="179"/>
      <c r="N145" s="179"/>
      <c r="O145" s="179"/>
      <c r="P145" s="179"/>
      <c r="Q145" s="179"/>
      <c r="R145" s="182"/>
      <c r="T145" s="183"/>
      <c r="U145" s="179"/>
      <c r="V145" s="179"/>
      <c r="W145" s="179"/>
      <c r="X145" s="179"/>
      <c r="Y145" s="179"/>
      <c r="Z145" s="179"/>
      <c r="AA145" s="179"/>
      <c r="AB145" s="179"/>
      <c r="AC145" s="179"/>
      <c r="AD145" s="184"/>
      <c r="AT145" s="185" t="s">
        <v>172</v>
      </c>
      <c r="AU145" s="185" t="s">
        <v>101</v>
      </c>
      <c r="AV145" s="11" t="s">
        <v>153</v>
      </c>
      <c r="AW145" s="11" t="s">
        <v>7</v>
      </c>
      <c r="AX145" s="11" t="s">
        <v>85</v>
      </c>
      <c r="AY145" s="185" t="s">
        <v>147</v>
      </c>
    </row>
    <row r="146" spans="2:65" s="1" customFormat="1" ht="22.5" customHeight="1">
      <c r="B146" s="131"/>
      <c r="C146" s="162" t="s">
        <v>205</v>
      </c>
      <c r="D146" s="162" t="s">
        <v>149</v>
      </c>
      <c r="E146" s="163" t="s">
        <v>206</v>
      </c>
      <c r="F146" s="271" t="s">
        <v>255</v>
      </c>
      <c r="G146" s="271"/>
      <c r="H146" s="271"/>
      <c r="I146" s="271"/>
      <c r="J146" s="164" t="s">
        <v>152</v>
      </c>
      <c r="K146" s="165">
        <v>830</v>
      </c>
      <c r="L146" s="166">
        <v>0</v>
      </c>
      <c r="M146" s="273">
        <v>0</v>
      </c>
      <c r="N146" s="273"/>
      <c r="O146" s="273"/>
      <c r="P146" s="272">
        <f>ROUND(V146*K146,2)</f>
        <v>0</v>
      </c>
      <c r="Q146" s="272"/>
      <c r="R146" s="134"/>
      <c r="T146" s="167" t="s">
        <v>5</v>
      </c>
      <c r="U146" s="46" t="s">
        <v>43</v>
      </c>
      <c r="V146" s="117">
        <f>L146+M146</f>
        <v>0</v>
      </c>
      <c r="W146" s="117">
        <f>ROUND(L146*K146,2)</f>
        <v>0</v>
      </c>
      <c r="X146" s="117">
        <f>ROUND(M146*K146,2)</f>
        <v>0</v>
      </c>
      <c r="Y146" s="38"/>
      <c r="Z146" s="168">
        <f>Y146*K146</f>
        <v>0</v>
      </c>
      <c r="AA146" s="168">
        <v>6.9999999999999994E-5</v>
      </c>
      <c r="AB146" s="168">
        <f>AA146*K146</f>
        <v>5.8099999999999992E-2</v>
      </c>
      <c r="AC146" s="168">
        <v>0</v>
      </c>
      <c r="AD146" s="169">
        <f>AC146*K146</f>
        <v>0</v>
      </c>
      <c r="AR146" s="20" t="s">
        <v>182</v>
      </c>
      <c r="AT146" s="20" t="s">
        <v>149</v>
      </c>
      <c r="AU146" s="20" t="s">
        <v>101</v>
      </c>
      <c r="AY146" s="20" t="s">
        <v>147</v>
      </c>
      <c r="BE146" s="104">
        <f>IF(U146="základní",P146,0)</f>
        <v>0</v>
      </c>
      <c r="BF146" s="104">
        <f>IF(U146="snížená",P146,0)</f>
        <v>0</v>
      </c>
      <c r="BG146" s="104">
        <f>IF(U146="zákl. přenesená",P146,0)</f>
        <v>0</v>
      </c>
      <c r="BH146" s="104">
        <f>IF(U146="sníž. přenesená",P146,0)</f>
        <v>0</v>
      </c>
      <c r="BI146" s="104">
        <f>IF(U146="nulová",P146,0)</f>
        <v>0</v>
      </c>
      <c r="BJ146" s="20" t="s">
        <v>85</v>
      </c>
      <c r="BK146" s="104">
        <f>ROUND(V146*K146,2)</f>
        <v>0</v>
      </c>
      <c r="BL146" s="20" t="s">
        <v>182</v>
      </c>
      <c r="BM146" s="20" t="s">
        <v>207</v>
      </c>
    </row>
    <row r="147" spans="2:65" s="12" customFormat="1" ht="22.5" customHeight="1">
      <c r="B147" s="191"/>
      <c r="C147" s="192"/>
      <c r="D147" s="192"/>
      <c r="E147" s="193" t="s">
        <v>5</v>
      </c>
      <c r="F147" s="281"/>
      <c r="G147" s="282"/>
      <c r="H147" s="282"/>
      <c r="I147" s="282"/>
      <c r="J147" s="192"/>
      <c r="K147" s="194" t="s">
        <v>5</v>
      </c>
      <c r="L147" s="192"/>
      <c r="M147" s="192"/>
      <c r="N147" s="192"/>
      <c r="O147" s="192"/>
      <c r="P147" s="192"/>
      <c r="Q147" s="192"/>
      <c r="R147" s="195"/>
      <c r="T147" s="196"/>
      <c r="U147" s="192"/>
      <c r="V147" s="192"/>
      <c r="W147" s="192"/>
      <c r="X147" s="192"/>
      <c r="Y147" s="192"/>
      <c r="Z147" s="192"/>
      <c r="AA147" s="192"/>
      <c r="AB147" s="192"/>
      <c r="AC147" s="192"/>
      <c r="AD147" s="197"/>
      <c r="AT147" s="198" t="s">
        <v>172</v>
      </c>
      <c r="AU147" s="198" t="s">
        <v>101</v>
      </c>
      <c r="AV147" s="12" t="s">
        <v>85</v>
      </c>
      <c r="AW147" s="12" t="s">
        <v>7</v>
      </c>
      <c r="AX147" s="12" t="s">
        <v>80</v>
      </c>
      <c r="AY147" s="198" t="s">
        <v>147</v>
      </c>
    </row>
    <row r="148" spans="2:65" s="10" customFormat="1" ht="22.5" customHeight="1">
      <c r="B148" s="170"/>
      <c r="C148" s="171"/>
      <c r="D148" s="171"/>
      <c r="E148" s="172" t="s">
        <v>5</v>
      </c>
      <c r="F148" s="283" t="s">
        <v>171</v>
      </c>
      <c r="G148" s="284"/>
      <c r="H148" s="284"/>
      <c r="I148" s="284"/>
      <c r="J148" s="171"/>
      <c r="K148" s="173">
        <v>830</v>
      </c>
      <c r="L148" s="171"/>
      <c r="M148" s="171"/>
      <c r="N148" s="171"/>
      <c r="O148" s="171"/>
      <c r="P148" s="171"/>
      <c r="Q148" s="171"/>
      <c r="R148" s="174"/>
      <c r="T148" s="175"/>
      <c r="U148" s="171"/>
      <c r="V148" s="171"/>
      <c r="W148" s="171"/>
      <c r="X148" s="171"/>
      <c r="Y148" s="171"/>
      <c r="Z148" s="171"/>
      <c r="AA148" s="171"/>
      <c r="AB148" s="171"/>
      <c r="AC148" s="171"/>
      <c r="AD148" s="176"/>
      <c r="AT148" s="177" t="s">
        <v>172</v>
      </c>
      <c r="AU148" s="177" t="s">
        <v>101</v>
      </c>
      <c r="AV148" s="10" t="s">
        <v>101</v>
      </c>
      <c r="AW148" s="10" t="s">
        <v>7</v>
      </c>
      <c r="AX148" s="10" t="s">
        <v>80</v>
      </c>
      <c r="AY148" s="177" t="s">
        <v>147</v>
      </c>
    </row>
    <row r="149" spans="2:65" s="11" customFormat="1" ht="22.5" customHeight="1">
      <c r="B149" s="178"/>
      <c r="C149" s="179"/>
      <c r="D149" s="179"/>
      <c r="E149" s="180" t="s">
        <v>5</v>
      </c>
      <c r="F149" s="274" t="s">
        <v>173</v>
      </c>
      <c r="G149" s="275"/>
      <c r="H149" s="275"/>
      <c r="I149" s="275"/>
      <c r="J149" s="179"/>
      <c r="K149" s="181">
        <v>830</v>
      </c>
      <c r="L149" s="179"/>
      <c r="M149" s="179"/>
      <c r="N149" s="179"/>
      <c r="O149" s="179"/>
      <c r="P149" s="179"/>
      <c r="Q149" s="179"/>
      <c r="R149" s="182"/>
      <c r="T149" s="183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84"/>
      <c r="AT149" s="185" t="s">
        <v>172</v>
      </c>
      <c r="AU149" s="185" t="s">
        <v>101</v>
      </c>
      <c r="AV149" s="11" t="s">
        <v>153</v>
      </c>
      <c r="AW149" s="11" t="s">
        <v>7</v>
      </c>
      <c r="AX149" s="11" t="s">
        <v>85</v>
      </c>
      <c r="AY149" s="185" t="s">
        <v>147</v>
      </c>
    </row>
    <row r="150" spans="2:65" s="1" customFormat="1" ht="44.25" customHeight="1">
      <c r="B150" s="131"/>
      <c r="C150" s="186" t="s">
        <v>153</v>
      </c>
      <c r="D150" s="186" t="s">
        <v>199</v>
      </c>
      <c r="E150" s="187" t="s">
        <v>208</v>
      </c>
      <c r="F150" s="276" t="s">
        <v>257</v>
      </c>
      <c r="G150" s="276"/>
      <c r="H150" s="276"/>
      <c r="I150" s="276"/>
      <c r="J150" s="188" t="s">
        <v>152</v>
      </c>
      <c r="K150" s="189">
        <v>830</v>
      </c>
      <c r="L150" s="190">
        <v>0</v>
      </c>
      <c r="M150" s="277"/>
      <c r="N150" s="277"/>
      <c r="O150" s="278"/>
      <c r="P150" s="272">
        <f>ROUND(V150*K150,2)</f>
        <v>0</v>
      </c>
      <c r="Q150" s="272"/>
      <c r="R150" s="134"/>
      <c r="T150" s="167" t="s">
        <v>5</v>
      </c>
      <c r="U150" s="46" t="s">
        <v>43</v>
      </c>
      <c r="V150" s="117">
        <f>L150+M150</f>
        <v>0</v>
      </c>
      <c r="W150" s="117">
        <f>ROUND(L150*K150,2)</f>
        <v>0</v>
      </c>
      <c r="X150" s="117">
        <f>ROUND(M150*K150,2)</f>
        <v>0</v>
      </c>
      <c r="Y150" s="38"/>
      <c r="Z150" s="168">
        <f>Y150*K150</f>
        <v>0</v>
      </c>
      <c r="AA150" s="168">
        <v>2.0799999999999998E-3</v>
      </c>
      <c r="AB150" s="168">
        <f>AA150*K150</f>
        <v>1.7263999999999999</v>
      </c>
      <c r="AC150" s="168">
        <v>0</v>
      </c>
      <c r="AD150" s="169">
        <f>AC150*K150</f>
        <v>0</v>
      </c>
      <c r="AR150" s="20" t="s">
        <v>202</v>
      </c>
      <c r="AT150" s="20" t="s">
        <v>199</v>
      </c>
      <c r="AU150" s="20" t="s">
        <v>101</v>
      </c>
      <c r="AY150" s="20" t="s">
        <v>147</v>
      </c>
      <c r="BE150" s="104">
        <f>IF(U150="základní",P150,0)</f>
        <v>0</v>
      </c>
      <c r="BF150" s="104">
        <f>IF(U150="snížená",P150,0)</f>
        <v>0</v>
      </c>
      <c r="BG150" s="104">
        <f>IF(U150="zákl. přenesená",P150,0)</f>
        <v>0</v>
      </c>
      <c r="BH150" s="104">
        <f>IF(U150="sníž. přenesená",P150,0)</f>
        <v>0</v>
      </c>
      <c r="BI150" s="104">
        <f>IF(U150="nulová",P150,0)</f>
        <v>0</v>
      </c>
      <c r="BJ150" s="20" t="s">
        <v>85</v>
      </c>
      <c r="BK150" s="104">
        <f>ROUND(V150*K150,2)</f>
        <v>0</v>
      </c>
      <c r="BL150" s="20" t="s">
        <v>182</v>
      </c>
      <c r="BM150" s="20" t="s">
        <v>209</v>
      </c>
    </row>
    <row r="151" spans="2:65" s="12" customFormat="1" ht="22.5" customHeight="1">
      <c r="B151" s="191"/>
      <c r="C151" s="192"/>
      <c r="D151" s="192"/>
      <c r="E151" s="193" t="s">
        <v>5</v>
      </c>
      <c r="F151" s="281"/>
      <c r="G151" s="282"/>
      <c r="H151" s="282"/>
      <c r="I151" s="282"/>
      <c r="J151" s="192"/>
      <c r="K151" s="194" t="s">
        <v>5</v>
      </c>
      <c r="L151" s="192"/>
      <c r="M151" s="192"/>
      <c r="N151" s="192"/>
      <c r="O151" s="192"/>
      <c r="P151" s="192"/>
      <c r="Q151" s="192"/>
      <c r="R151" s="195"/>
      <c r="T151" s="196"/>
      <c r="U151" s="192"/>
      <c r="V151" s="192"/>
      <c r="W151" s="192"/>
      <c r="X151" s="192"/>
      <c r="Y151" s="192"/>
      <c r="Z151" s="192"/>
      <c r="AA151" s="192"/>
      <c r="AB151" s="192"/>
      <c r="AC151" s="192"/>
      <c r="AD151" s="197"/>
      <c r="AT151" s="198" t="s">
        <v>172</v>
      </c>
      <c r="AU151" s="198" t="s">
        <v>101</v>
      </c>
      <c r="AV151" s="12" t="s">
        <v>85</v>
      </c>
      <c r="AW151" s="12" t="s">
        <v>7</v>
      </c>
      <c r="AX151" s="12" t="s">
        <v>80</v>
      </c>
      <c r="AY151" s="198" t="s">
        <v>147</v>
      </c>
    </row>
    <row r="152" spans="2:65" s="10" customFormat="1" ht="22.5" customHeight="1">
      <c r="B152" s="170"/>
      <c r="C152" s="171"/>
      <c r="D152" s="171"/>
      <c r="E152" s="172" t="s">
        <v>5</v>
      </c>
      <c r="F152" s="283" t="s">
        <v>210</v>
      </c>
      <c r="G152" s="284"/>
      <c r="H152" s="284"/>
      <c r="I152" s="284"/>
      <c r="J152" s="171"/>
      <c r="K152" s="173">
        <v>520</v>
      </c>
      <c r="L152" s="171"/>
      <c r="M152" s="171"/>
      <c r="N152" s="171"/>
      <c r="O152" s="171"/>
      <c r="P152" s="171"/>
      <c r="Q152" s="171"/>
      <c r="R152" s="174"/>
      <c r="T152" s="175"/>
      <c r="U152" s="171"/>
      <c r="V152" s="171"/>
      <c r="W152" s="171"/>
      <c r="X152" s="171"/>
      <c r="Y152" s="171"/>
      <c r="Z152" s="171"/>
      <c r="AA152" s="171"/>
      <c r="AB152" s="171"/>
      <c r="AC152" s="171"/>
      <c r="AD152" s="176"/>
      <c r="AT152" s="177" t="s">
        <v>172</v>
      </c>
      <c r="AU152" s="177" t="s">
        <v>101</v>
      </c>
      <c r="AV152" s="10" t="s">
        <v>101</v>
      </c>
      <c r="AW152" s="10" t="s">
        <v>7</v>
      </c>
      <c r="AX152" s="10" t="s">
        <v>80</v>
      </c>
      <c r="AY152" s="177" t="s">
        <v>147</v>
      </c>
    </row>
    <row r="153" spans="2:65" s="11" customFormat="1" ht="22.5" customHeight="1">
      <c r="B153" s="178"/>
      <c r="C153" s="179"/>
      <c r="D153" s="179"/>
      <c r="E153" s="180" t="s">
        <v>5</v>
      </c>
      <c r="F153" s="274" t="s">
        <v>173</v>
      </c>
      <c r="G153" s="275"/>
      <c r="H153" s="275"/>
      <c r="I153" s="275"/>
      <c r="J153" s="179"/>
      <c r="K153" s="181">
        <v>520</v>
      </c>
      <c r="L153" s="179"/>
      <c r="M153" s="179"/>
      <c r="N153" s="179"/>
      <c r="O153" s="179"/>
      <c r="P153" s="179"/>
      <c r="Q153" s="179"/>
      <c r="R153" s="182"/>
      <c r="T153" s="183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84"/>
      <c r="AT153" s="185" t="s">
        <v>172</v>
      </c>
      <c r="AU153" s="185" t="s">
        <v>101</v>
      </c>
      <c r="AV153" s="11" t="s">
        <v>153</v>
      </c>
      <c r="AW153" s="11" t="s">
        <v>7</v>
      </c>
      <c r="AX153" s="11" t="s">
        <v>85</v>
      </c>
      <c r="AY153" s="185" t="s">
        <v>147</v>
      </c>
    </row>
    <row r="154" spans="2:65" s="1" customFormat="1" ht="22.5" customHeight="1">
      <c r="B154" s="131"/>
      <c r="C154" s="186" t="s">
        <v>212</v>
      </c>
      <c r="D154" s="186" t="s">
        <v>199</v>
      </c>
      <c r="E154" s="187" t="s">
        <v>213</v>
      </c>
      <c r="F154" s="276" t="s">
        <v>214</v>
      </c>
      <c r="G154" s="276"/>
      <c r="H154" s="276"/>
      <c r="I154" s="276"/>
      <c r="J154" s="188" t="s">
        <v>152</v>
      </c>
      <c r="K154" s="189">
        <v>520</v>
      </c>
      <c r="L154" s="190">
        <v>0</v>
      </c>
      <c r="M154" s="277"/>
      <c r="N154" s="277"/>
      <c r="O154" s="278"/>
      <c r="P154" s="272">
        <f>ROUND(V154*K154,2)</f>
        <v>0</v>
      </c>
      <c r="Q154" s="272"/>
      <c r="R154" s="134"/>
      <c r="T154" s="167" t="s">
        <v>5</v>
      </c>
      <c r="U154" s="46" t="s">
        <v>43</v>
      </c>
      <c r="V154" s="117">
        <f>L154+M154</f>
        <v>0</v>
      </c>
      <c r="W154" s="117">
        <f>ROUND(L154*K154,2)</f>
        <v>0</v>
      </c>
      <c r="X154" s="117">
        <f>ROUND(M154*K154,2)</f>
        <v>0</v>
      </c>
      <c r="Y154" s="38"/>
      <c r="Z154" s="168">
        <f>Y154*K154</f>
        <v>0</v>
      </c>
      <c r="AA154" s="168">
        <v>2.0799999999999998E-3</v>
      </c>
      <c r="AB154" s="168">
        <f>AA154*K154</f>
        <v>1.0815999999999999</v>
      </c>
      <c r="AC154" s="168">
        <v>0</v>
      </c>
      <c r="AD154" s="169">
        <f>AC154*K154</f>
        <v>0</v>
      </c>
      <c r="AR154" s="20" t="s">
        <v>202</v>
      </c>
      <c r="AT154" s="20" t="s">
        <v>199</v>
      </c>
      <c r="AU154" s="20" t="s">
        <v>101</v>
      </c>
      <c r="AY154" s="20" t="s">
        <v>147</v>
      </c>
      <c r="BE154" s="104">
        <f>IF(U154="základní",P154,0)</f>
        <v>0</v>
      </c>
      <c r="BF154" s="104">
        <f>IF(U154="snížená",P154,0)</f>
        <v>0</v>
      </c>
      <c r="BG154" s="104">
        <f>IF(U154="zákl. přenesená",P154,0)</f>
        <v>0</v>
      </c>
      <c r="BH154" s="104">
        <f>IF(U154="sníž. přenesená",P154,0)</f>
        <v>0</v>
      </c>
      <c r="BI154" s="104">
        <f>IF(U154="nulová",P154,0)</f>
        <v>0</v>
      </c>
      <c r="BJ154" s="20" t="s">
        <v>85</v>
      </c>
      <c r="BK154" s="104">
        <f>ROUND(V154*K154,2)</f>
        <v>0</v>
      </c>
      <c r="BL154" s="20" t="s">
        <v>182</v>
      </c>
      <c r="BM154" s="20" t="s">
        <v>215</v>
      </c>
    </row>
    <row r="155" spans="2:65" s="10" customFormat="1" ht="22.5" customHeight="1">
      <c r="B155" s="170"/>
      <c r="C155" s="171"/>
      <c r="D155" s="171"/>
      <c r="E155" s="172" t="s">
        <v>5</v>
      </c>
      <c r="F155" s="279" t="s">
        <v>216</v>
      </c>
      <c r="G155" s="280"/>
      <c r="H155" s="280"/>
      <c r="I155" s="280"/>
      <c r="J155" s="171"/>
      <c r="K155" s="173">
        <v>520</v>
      </c>
      <c r="L155" s="171"/>
      <c r="M155" s="171"/>
      <c r="N155" s="171"/>
      <c r="O155" s="171"/>
      <c r="P155" s="171"/>
      <c r="Q155" s="171"/>
      <c r="R155" s="174"/>
      <c r="T155" s="175"/>
      <c r="U155" s="171"/>
      <c r="V155" s="171"/>
      <c r="W155" s="171"/>
      <c r="X155" s="171"/>
      <c r="Y155" s="171"/>
      <c r="Z155" s="171"/>
      <c r="AA155" s="171"/>
      <c r="AB155" s="171"/>
      <c r="AC155" s="171"/>
      <c r="AD155" s="176"/>
      <c r="AT155" s="177" t="s">
        <v>172</v>
      </c>
      <c r="AU155" s="177" t="s">
        <v>101</v>
      </c>
      <c r="AV155" s="10" t="s">
        <v>101</v>
      </c>
      <c r="AW155" s="10" t="s">
        <v>7</v>
      </c>
      <c r="AX155" s="10" t="s">
        <v>80</v>
      </c>
      <c r="AY155" s="177" t="s">
        <v>147</v>
      </c>
    </row>
    <row r="156" spans="2:65" s="11" customFormat="1" ht="22.5" customHeight="1">
      <c r="B156" s="178"/>
      <c r="C156" s="179"/>
      <c r="D156" s="179"/>
      <c r="E156" s="180" t="s">
        <v>5</v>
      </c>
      <c r="F156" s="274" t="s">
        <v>173</v>
      </c>
      <c r="G156" s="275"/>
      <c r="H156" s="275"/>
      <c r="I156" s="275"/>
      <c r="J156" s="179"/>
      <c r="K156" s="181">
        <v>520</v>
      </c>
      <c r="L156" s="179"/>
      <c r="M156" s="179"/>
      <c r="N156" s="179"/>
      <c r="O156" s="179"/>
      <c r="P156" s="179"/>
      <c r="Q156" s="179"/>
      <c r="R156" s="182"/>
      <c r="T156" s="183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84"/>
      <c r="AT156" s="185" t="s">
        <v>172</v>
      </c>
      <c r="AU156" s="185" t="s">
        <v>101</v>
      </c>
      <c r="AV156" s="11" t="s">
        <v>153</v>
      </c>
      <c r="AW156" s="11" t="s">
        <v>7</v>
      </c>
      <c r="AX156" s="11" t="s">
        <v>85</v>
      </c>
      <c r="AY156" s="185" t="s">
        <v>147</v>
      </c>
    </row>
    <row r="157" spans="2:65" s="1" customFormat="1" ht="31.5" customHeight="1">
      <c r="B157" s="131"/>
      <c r="C157" s="186" t="s">
        <v>217</v>
      </c>
      <c r="D157" s="186" t="s">
        <v>199</v>
      </c>
      <c r="E157" s="187" t="s">
        <v>218</v>
      </c>
      <c r="F157" s="276" t="s">
        <v>219</v>
      </c>
      <c r="G157" s="276"/>
      <c r="H157" s="276"/>
      <c r="I157" s="276"/>
      <c r="J157" s="188" t="s">
        <v>220</v>
      </c>
      <c r="K157" s="189">
        <v>250</v>
      </c>
      <c r="L157" s="190">
        <v>0</v>
      </c>
      <c r="M157" s="277"/>
      <c r="N157" s="277"/>
      <c r="O157" s="278"/>
      <c r="P157" s="272">
        <f>ROUND(V157*K157,2)</f>
        <v>0</v>
      </c>
      <c r="Q157" s="272"/>
      <c r="R157" s="134"/>
      <c r="T157" s="167" t="s">
        <v>5</v>
      </c>
      <c r="U157" s="46" t="s">
        <v>43</v>
      </c>
      <c r="V157" s="117">
        <f>L157+M157</f>
        <v>0</v>
      </c>
      <c r="W157" s="117">
        <f>ROUND(L157*K157,2)</f>
        <v>0</v>
      </c>
      <c r="X157" s="117">
        <f>ROUND(M157*K157,2)</f>
        <v>0</v>
      </c>
      <c r="Y157" s="38"/>
      <c r="Z157" s="168">
        <f>Y157*K157</f>
        <v>0</v>
      </c>
      <c r="AA157" s="168">
        <v>2.0799999999999998E-3</v>
      </c>
      <c r="AB157" s="168">
        <f>AA157*K157</f>
        <v>0.51999999999999991</v>
      </c>
      <c r="AC157" s="168">
        <v>0</v>
      </c>
      <c r="AD157" s="169">
        <f>AC157*K157</f>
        <v>0</v>
      </c>
      <c r="AR157" s="20" t="s">
        <v>202</v>
      </c>
      <c r="AT157" s="20" t="s">
        <v>199</v>
      </c>
      <c r="AU157" s="20" t="s">
        <v>101</v>
      </c>
      <c r="AY157" s="20" t="s">
        <v>147</v>
      </c>
      <c r="BE157" s="104">
        <f>IF(U157="základní",P157,0)</f>
        <v>0</v>
      </c>
      <c r="BF157" s="104">
        <f>IF(U157="snížená",P157,0)</f>
        <v>0</v>
      </c>
      <c r="BG157" s="104">
        <f>IF(U157="zákl. přenesená",P157,0)</f>
        <v>0</v>
      </c>
      <c r="BH157" s="104">
        <f>IF(U157="sníž. přenesená",P157,0)</f>
        <v>0</v>
      </c>
      <c r="BI157" s="104">
        <f>IF(U157="nulová",P157,0)</f>
        <v>0</v>
      </c>
      <c r="BJ157" s="20" t="s">
        <v>85</v>
      </c>
      <c r="BK157" s="104">
        <f>ROUND(V157*K157,2)</f>
        <v>0</v>
      </c>
      <c r="BL157" s="20" t="s">
        <v>182</v>
      </c>
      <c r="BM157" s="20" t="s">
        <v>221</v>
      </c>
    </row>
    <row r="158" spans="2:65" s="10" customFormat="1" ht="22.5" customHeight="1">
      <c r="B158" s="170"/>
      <c r="C158" s="171"/>
      <c r="D158" s="171"/>
      <c r="E158" s="172" t="s">
        <v>5</v>
      </c>
      <c r="F158" s="279" t="s">
        <v>222</v>
      </c>
      <c r="G158" s="280"/>
      <c r="H158" s="280"/>
      <c r="I158" s="280"/>
      <c r="J158" s="171"/>
      <c r="K158" s="173">
        <v>250</v>
      </c>
      <c r="L158" s="171"/>
      <c r="M158" s="171"/>
      <c r="N158" s="171"/>
      <c r="O158" s="171"/>
      <c r="P158" s="171"/>
      <c r="Q158" s="171"/>
      <c r="R158" s="174"/>
      <c r="T158" s="175"/>
      <c r="U158" s="171"/>
      <c r="V158" s="171"/>
      <c r="W158" s="171"/>
      <c r="X158" s="171"/>
      <c r="Y158" s="171"/>
      <c r="Z158" s="171"/>
      <c r="AA158" s="171"/>
      <c r="AB158" s="171"/>
      <c r="AC158" s="171"/>
      <c r="AD158" s="176"/>
      <c r="AT158" s="177" t="s">
        <v>172</v>
      </c>
      <c r="AU158" s="177" t="s">
        <v>101</v>
      </c>
      <c r="AV158" s="10" t="s">
        <v>101</v>
      </c>
      <c r="AW158" s="10" t="s">
        <v>7</v>
      </c>
      <c r="AX158" s="10" t="s">
        <v>80</v>
      </c>
      <c r="AY158" s="177" t="s">
        <v>147</v>
      </c>
    </row>
    <row r="159" spans="2:65" s="11" customFormat="1" ht="22.5" customHeight="1">
      <c r="B159" s="178"/>
      <c r="C159" s="179"/>
      <c r="D159" s="179"/>
      <c r="E159" s="180" t="s">
        <v>5</v>
      </c>
      <c r="F159" s="274" t="s">
        <v>173</v>
      </c>
      <c r="G159" s="275"/>
      <c r="H159" s="275"/>
      <c r="I159" s="275"/>
      <c r="J159" s="179"/>
      <c r="K159" s="181">
        <v>250</v>
      </c>
      <c r="L159" s="179"/>
      <c r="M159" s="179"/>
      <c r="N159" s="179"/>
      <c r="O159" s="179"/>
      <c r="P159" s="179"/>
      <c r="Q159" s="179"/>
      <c r="R159" s="182"/>
      <c r="T159" s="183"/>
      <c r="U159" s="179"/>
      <c r="V159" s="179"/>
      <c r="W159" s="179"/>
      <c r="X159" s="179"/>
      <c r="Y159" s="179"/>
      <c r="Z159" s="179"/>
      <c r="AA159" s="179"/>
      <c r="AB159" s="179"/>
      <c r="AC159" s="179"/>
      <c r="AD159" s="184"/>
      <c r="AT159" s="185" t="s">
        <v>172</v>
      </c>
      <c r="AU159" s="185" t="s">
        <v>101</v>
      </c>
      <c r="AV159" s="11" t="s">
        <v>153</v>
      </c>
      <c r="AW159" s="11" t="s">
        <v>7</v>
      </c>
      <c r="AX159" s="11" t="s">
        <v>85</v>
      </c>
      <c r="AY159" s="185" t="s">
        <v>147</v>
      </c>
    </row>
    <row r="160" spans="2:65" s="1" customFormat="1" ht="31.5" customHeight="1">
      <c r="B160" s="131"/>
      <c r="C160" s="162" t="s">
        <v>223</v>
      </c>
      <c r="D160" s="162" t="s">
        <v>149</v>
      </c>
      <c r="E160" s="163" t="s">
        <v>224</v>
      </c>
      <c r="F160" s="271" t="s">
        <v>225</v>
      </c>
      <c r="G160" s="271"/>
      <c r="H160" s="271"/>
      <c r="I160" s="271"/>
      <c r="J160" s="164" t="s">
        <v>226</v>
      </c>
      <c r="K160" s="199">
        <v>0</v>
      </c>
      <c r="L160" s="166">
        <v>0</v>
      </c>
      <c r="M160" s="273">
        <v>0</v>
      </c>
      <c r="N160" s="273"/>
      <c r="O160" s="273"/>
      <c r="P160" s="272">
        <f>ROUND(V160*K160,2)</f>
        <v>0</v>
      </c>
      <c r="Q160" s="272"/>
      <c r="R160" s="134"/>
      <c r="T160" s="167" t="s">
        <v>5</v>
      </c>
      <c r="U160" s="46" t="s">
        <v>43</v>
      </c>
      <c r="V160" s="117">
        <f>L160+M160</f>
        <v>0</v>
      </c>
      <c r="W160" s="117">
        <f>ROUND(L160*K160,2)</f>
        <v>0</v>
      </c>
      <c r="X160" s="117">
        <f>ROUND(M160*K160,2)</f>
        <v>0</v>
      </c>
      <c r="Y160" s="38"/>
      <c r="Z160" s="168">
        <f>Y160*K160</f>
        <v>0</v>
      </c>
      <c r="AA160" s="168">
        <v>0</v>
      </c>
      <c r="AB160" s="168">
        <f>AA160*K160</f>
        <v>0</v>
      </c>
      <c r="AC160" s="168">
        <v>0</v>
      </c>
      <c r="AD160" s="169">
        <f>AC160*K160</f>
        <v>0</v>
      </c>
      <c r="AR160" s="20" t="s">
        <v>182</v>
      </c>
      <c r="AT160" s="20" t="s">
        <v>149</v>
      </c>
      <c r="AU160" s="20" t="s">
        <v>101</v>
      </c>
      <c r="AY160" s="20" t="s">
        <v>147</v>
      </c>
      <c r="BE160" s="104">
        <f>IF(U160="základní",P160,0)</f>
        <v>0</v>
      </c>
      <c r="BF160" s="104">
        <f>IF(U160="snížená",P160,0)</f>
        <v>0</v>
      </c>
      <c r="BG160" s="104">
        <f>IF(U160="zákl. přenesená",P160,0)</f>
        <v>0</v>
      </c>
      <c r="BH160" s="104">
        <f>IF(U160="sníž. přenesená",P160,0)</f>
        <v>0</v>
      </c>
      <c r="BI160" s="104">
        <f>IF(U160="nulová",P160,0)</f>
        <v>0</v>
      </c>
      <c r="BJ160" s="20" t="s">
        <v>85</v>
      </c>
      <c r="BK160" s="104">
        <f>ROUND(V160*K160,2)</f>
        <v>0</v>
      </c>
      <c r="BL160" s="20" t="s">
        <v>182</v>
      </c>
      <c r="BM160" s="20" t="s">
        <v>227</v>
      </c>
    </row>
    <row r="161" spans="2:65" s="1" customFormat="1" ht="31.5" customHeight="1">
      <c r="B161" s="131"/>
      <c r="C161" s="162" t="s">
        <v>228</v>
      </c>
      <c r="D161" s="162" t="s">
        <v>149</v>
      </c>
      <c r="E161" s="163" t="s">
        <v>229</v>
      </c>
      <c r="F161" s="271" t="s">
        <v>230</v>
      </c>
      <c r="G161" s="271"/>
      <c r="H161" s="271"/>
      <c r="I161" s="271"/>
      <c r="J161" s="164" t="s">
        <v>226</v>
      </c>
      <c r="K161" s="199">
        <v>0</v>
      </c>
      <c r="L161" s="166">
        <v>0</v>
      </c>
      <c r="M161" s="273">
        <v>0</v>
      </c>
      <c r="N161" s="273"/>
      <c r="O161" s="273"/>
      <c r="P161" s="272">
        <f>ROUND(V161*K161,2)</f>
        <v>0</v>
      </c>
      <c r="Q161" s="272"/>
      <c r="R161" s="134"/>
      <c r="T161" s="167" t="s">
        <v>5</v>
      </c>
      <c r="U161" s="46" t="s">
        <v>43</v>
      </c>
      <c r="V161" s="117">
        <f>L161+M161</f>
        <v>0</v>
      </c>
      <c r="W161" s="117">
        <f>ROUND(L161*K161,2)</f>
        <v>0</v>
      </c>
      <c r="X161" s="117">
        <f>ROUND(M161*K161,2)</f>
        <v>0</v>
      </c>
      <c r="Y161" s="38"/>
      <c r="Z161" s="168">
        <f>Y161*K161</f>
        <v>0</v>
      </c>
      <c r="AA161" s="168">
        <v>0</v>
      </c>
      <c r="AB161" s="168">
        <f>AA161*K161</f>
        <v>0</v>
      </c>
      <c r="AC161" s="168">
        <v>0</v>
      </c>
      <c r="AD161" s="169">
        <f>AC161*K161</f>
        <v>0</v>
      </c>
      <c r="AR161" s="20" t="s">
        <v>182</v>
      </c>
      <c r="AT161" s="20" t="s">
        <v>149</v>
      </c>
      <c r="AU161" s="20" t="s">
        <v>101</v>
      </c>
      <c r="AY161" s="20" t="s">
        <v>147</v>
      </c>
      <c r="BE161" s="104">
        <f>IF(U161="základní",P161,0)</f>
        <v>0</v>
      </c>
      <c r="BF161" s="104">
        <f>IF(U161="snížená",P161,0)</f>
        <v>0</v>
      </c>
      <c r="BG161" s="104">
        <f>IF(U161="zákl. přenesená",P161,0)</f>
        <v>0</v>
      </c>
      <c r="BH161" s="104">
        <f>IF(U161="sníž. přenesená",P161,0)</f>
        <v>0</v>
      </c>
      <c r="BI161" s="104">
        <f>IF(U161="nulová",P161,0)</f>
        <v>0</v>
      </c>
      <c r="BJ161" s="20" t="s">
        <v>85</v>
      </c>
      <c r="BK161" s="104">
        <f>ROUND(V161*K161,2)</f>
        <v>0</v>
      </c>
      <c r="BL161" s="20" t="s">
        <v>182</v>
      </c>
      <c r="BM161" s="20" t="s">
        <v>231</v>
      </c>
    </row>
    <row r="162" spans="2:65" s="1" customFormat="1" ht="31.5" customHeight="1">
      <c r="B162" s="131"/>
      <c r="C162" s="162" t="s">
        <v>232</v>
      </c>
      <c r="D162" s="162" t="s">
        <v>149</v>
      </c>
      <c r="E162" s="163" t="s">
        <v>233</v>
      </c>
      <c r="F162" s="271" t="s">
        <v>234</v>
      </c>
      <c r="G162" s="271"/>
      <c r="H162" s="271"/>
      <c r="I162" s="271"/>
      <c r="J162" s="164" t="s">
        <v>226</v>
      </c>
      <c r="K162" s="199">
        <v>0</v>
      </c>
      <c r="L162" s="166">
        <v>0</v>
      </c>
      <c r="M162" s="273">
        <v>0</v>
      </c>
      <c r="N162" s="273"/>
      <c r="O162" s="273"/>
      <c r="P162" s="272">
        <f>ROUND(V162*K162,2)</f>
        <v>0</v>
      </c>
      <c r="Q162" s="272"/>
      <c r="R162" s="134"/>
      <c r="T162" s="167" t="s">
        <v>5</v>
      </c>
      <c r="U162" s="46" t="s">
        <v>43</v>
      </c>
      <c r="V162" s="117">
        <f>L162+M162</f>
        <v>0</v>
      </c>
      <c r="W162" s="117">
        <f>ROUND(L162*K162,2)</f>
        <v>0</v>
      </c>
      <c r="X162" s="117">
        <f>ROUND(M162*K162,2)</f>
        <v>0</v>
      </c>
      <c r="Y162" s="38"/>
      <c r="Z162" s="168">
        <f>Y162*K162</f>
        <v>0</v>
      </c>
      <c r="AA162" s="168">
        <v>0</v>
      </c>
      <c r="AB162" s="168">
        <f>AA162*K162</f>
        <v>0</v>
      </c>
      <c r="AC162" s="168">
        <v>0</v>
      </c>
      <c r="AD162" s="169">
        <f>AC162*K162</f>
        <v>0</v>
      </c>
      <c r="AR162" s="20" t="s">
        <v>182</v>
      </c>
      <c r="AT162" s="20" t="s">
        <v>149</v>
      </c>
      <c r="AU162" s="20" t="s">
        <v>101</v>
      </c>
      <c r="AY162" s="20" t="s">
        <v>147</v>
      </c>
      <c r="BE162" s="104">
        <f>IF(U162="základní",P162,0)</f>
        <v>0</v>
      </c>
      <c r="BF162" s="104">
        <f>IF(U162="snížená",P162,0)</f>
        <v>0</v>
      </c>
      <c r="BG162" s="104">
        <f>IF(U162="zákl. přenesená",P162,0)</f>
        <v>0</v>
      </c>
      <c r="BH162" s="104">
        <f>IF(U162="sníž. přenesená",P162,0)</f>
        <v>0</v>
      </c>
      <c r="BI162" s="104">
        <f>IF(U162="nulová",P162,0)</f>
        <v>0</v>
      </c>
      <c r="BJ162" s="20" t="s">
        <v>85</v>
      </c>
      <c r="BK162" s="104">
        <f>ROUND(V162*K162,2)</f>
        <v>0</v>
      </c>
      <c r="BL162" s="20" t="s">
        <v>182</v>
      </c>
      <c r="BM162" s="20" t="s">
        <v>235</v>
      </c>
    </row>
    <row r="163" spans="2:65" s="9" customFormat="1" ht="37.35" customHeight="1">
      <c r="B163" s="150"/>
      <c r="C163" s="151"/>
      <c r="D163" s="152" t="s">
        <v>116</v>
      </c>
      <c r="E163" s="152"/>
      <c r="F163" s="152"/>
      <c r="G163" s="152"/>
      <c r="H163" s="152"/>
      <c r="I163" s="152"/>
      <c r="J163" s="152"/>
      <c r="K163" s="152"/>
      <c r="L163" s="152"/>
      <c r="M163" s="267">
        <f>BK163</f>
        <v>0</v>
      </c>
      <c r="N163" s="268"/>
      <c r="O163" s="268"/>
      <c r="P163" s="268"/>
      <c r="Q163" s="268"/>
      <c r="R163" s="153"/>
      <c r="T163" s="154"/>
      <c r="U163" s="151"/>
      <c r="V163" s="151"/>
      <c r="W163" s="155">
        <f>W164+W168</f>
        <v>0</v>
      </c>
      <c r="X163" s="155">
        <f>X164+X168</f>
        <v>0</v>
      </c>
      <c r="Y163" s="151"/>
      <c r="Z163" s="156">
        <f>Z164+Z168</f>
        <v>0</v>
      </c>
      <c r="AA163" s="151"/>
      <c r="AB163" s="156">
        <f>AB164+AB168</f>
        <v>0</v>
      </c>
      <c r="AC163" s="151"/>
      <c r="AD163" s="157">
        <f>AD164+AD168</f>
        <v>0</v>
      </c>
      <c r="AR163" s="158" t="s">
        <v>211</v>
      </c>
      <c r="AT163" s="159" t="s">
        <v>79</v>
      </c>
      <c r="AU163" s="159" t="s">
        <v>80</v>
      </c>
      <c r="AY163" s="158" t="s">
        <v>147</v>
      </c>
      <c r="BK163" s="160">
        <f>BK164+BK168</f>
        <v>0</v>
      </c>
    </row>
    <row r="164" spans="2:65" s="9" customFormat="1" ht="19.899999999999999" customHeight="1">
      <c r="B164" s="150"/>
      <c r="C164" s="151"/>
      <c r="D164" s="161" t="s">
        <v>117</v>
      </c>
      <c r="E164" s="161"/>
      <c r="F164" s="161"/>
      <c r="G164" s="161"/>
      <c r="H164" s="161"/>
      <c r="I164" s="161"/>
      <c r="J164" s="161"/>
      <c r="K164" s="161"/>
      <c r="L164" s="161"/>
      <c r="M164" s="263">
        <f>BK164</f>
        <v>0</v>
      </c>
      <c r="N164" s="264"/>
      <c r="O164" s="264"/>
      <c r="P164" s="264"/>
      <c r="Q164" s="264"/>
      <c r="R164" s="153"/>
      <c r="T164" s="154"/>
      <c r="U164" s="151"/>
      <c r="V164" s="151"/>
      <c r="W164" s="155">
        <f>SUM(W165:W167)</f>
        <v>0</v>
      </c>
      <c r="X164" s="155">
        <f>SUM(X165:X167)</f>
        <v>0</v>
      </c>
      <c r="Y164" s="151"/>
      <c r="Z164" s="156">
        <f>SUM(Z165:Z167)</f>
        <v>0</v>
      </c>
      <c r="AA164" s="151"/>
      <c r="AB164" s="156">
        <f>SUM(AB165:AB167)</f>
        <v>0</v>
      </c>
      <c r="AC164" s="151"/>
      <c r="AD164" s="157">
        <f>SUM(AD165:AD167)</f>
        <v>0</v>
      </c>
      <c r="AR164" s="158" t="s">
        <v>211</v>
      </c>
      <c r="AT164" s="159" t="s">
        <v>79</v>
      </c>
      <c r="AU164" s="159" t="s">
        <v>85</v>
      </c>
      <c r="AY164" s="158" t="s">
        <v>147</v>
      </c>
      <c r="BK164" s="160">
        <f>SUM(BK165:BK167)</f>
        <v>0</v>
      </c>
    </row>
    <row r="165" spans="2:65" s="1" customFormat="1" ht="22.5" customHeight="1">
      <c r="B165" s="131"/>
      <c r="C165" s="162" t="s">
        <v>11</v>
      </c>
      <c r="D165" s="162" t="s">
        <v>149</v>
      </c>
      <c r="E165" s="163" t="s">
        <v>236</v>
      </c>
      <c r="F165" s="271" t="s">
        <v>237</v>
      </c>
      <c r="G165" s="271"/>
      <c r="H165" s="271"/>
      <c r="I165" s="271"/>
      <c r="J165" s="164" t="s">
        <v>238</v>
      </c>
      <c r="K165" s="165">
        <v>1</v>
      </c>
      <c r="L165" s="166">
        <v>0</v>
      </c>
      <c r="M165" s="273">
        <v>0</v>
      </c>
      <c r="N165" s="273"/>
      <c r="O165" s="273"/>
      <c r="P165" s="272">
        <f>ROUND(V165*K165,2)</f>
        <v>0</v>
      </c>
      <c r="Q165" s="272"/>
      <c r="R165" s="134"/>
      <c r="T165" s="167" t="s">
        <v>5</v>
      </c>
      <c r="U165" s="46" t="s">
        <v>43</v>
      </c>
      <c r="V165" s="117">
        <f>L165+M165</f>
        <v>0</v>
      </c>
      <c r="W165" s="117">
        <f>ROUND(L165*K165,2)</f>
        <v>0</v>
      </c>
      <c r="X165" s="117">
        <f>ROUND(M165*K165,2)</f>
        <v>0</v>
      </c>
      <c r="Y165" s="38"/>
      <c r="Z165" s="168">
        <f>Y165*K165</f>
        <v>0</v>
      </c>
      <c r="AA165" s="168">
        <v>0</v>
      </c>
      <c r="AB165" s="168">
        <f>AA165*K165</f>
        <v>0</v>
      </c>
      <c r="AC165" s="168">
        <v>0</v>
      </c>
      <c r="AD165" s="169">
        <f>AC165*K165</f>
        <v>0</v>
      </c>
      <c r="AR165" s="20" t="s">
        <v>239</v>
      </c>
      <c r="AT165" s="20" t="s">
        <v>149</v>
      </c>
      <c r="AU165" s="20" t="s">
        <v>101</v>
      </c>
      <c r="AY165" s="20" t="s">
        <v>147</v>
      </c>
      <c r="BE165" s="104">
        <f>IF(U165="základní",P165,0)</f>
        <v>0</v>
      </c>
      <c r="BF165" s="104">
        <f>IF(U165="snížená",P165,0)</f>
        <v>0</v>
      </c>
      <c r="BG165" s="104">
        <f>IF(U165="zákl. přenesená",P165,0)</f>
        <v>0</v>
      </c>
      <c r="BH165" s="104">
        <f>IF(U165="sníž. přenesená",P165,0)</f>
        <v>0</v>
      </c>
      <c r="BI165" s="104">
        <f>IF(U165="nulová",P165,0)</f>
        <v>0</v>
      </c>
      <c r="BJ165" s="20" t="s">
        <v>85</v>
      </c>
      <c r="BK165" s="104">
        <f>ROUND(V165*K165,2)</f>
        <v>0</v>
      </c>
      <c r="BL165" s="20" t="s">
        <v>239</v>
      </c>
      <c r="BM165" s="20" t="s">
        <v>240</v>
      </c>
    </row>
    <row r="166" spans="2:65" s="1" customFormat="1" ht="22.5" customHeight="1">
      <c r="B166" s="131"/>
      <c r="C166" s="162" t="s">
        <v>241</v>
      </c>
      <c r="D166" s="162" t="s">
        <v>149</v>
      </c>
      <c r="E166" s="163" t="s">
        <v>242</v>
      </c>
      <c r="F166" s="271" t="s">
        <v>243</v>
      </c>
      <c r="G166" s="271"/>
      <c r="H166" s="271"/>
      <c r="I166" s="271"/>
      <c r="J166" s="164" t="s">
        <v>238</v>
      </c>
      <c r="K166" s="165">
        <v>1</v>
      </c>
      <c r="L166" s="166">
        <v>0</v>
      </c>
      <c r="M166" s="273">
        <v>0</v>
      </c>
      <c r="N166" s="273"/>
      <c r="O166" s="273"/>
      <c r="P166" s="272">
        <f>ROUND(V166*K166,2)</f>
        <v>0</v>
      </c>
      <c r="Q166" s="272"/>
      <c r="R166" s="134"/>
      <c r="T166" s="167" t="s">
        <v>5</v>
      </c>
      <c r="U166" s="46" t="s">
        <v>43</v>
      </c>
      <c r="V166" s="117">
        <f>L166+M166</f>
        <v>0</v>
      </c>
      <c r="W166" s="117">
        <f>ROUND(L166*K166,2)</f>
        <v>0</v>
      </c>
      <c r="X166" s="117">
        <f>ROUND(M166*K166,2)</f>
        <v>0</v>
      </c>
      <c r="Y166" s="38"/>
      <c r="Z166" s="168">
        <f>Y166*K166</f>
        <v>0</v>
      </c>
      <c r="AA166" s="168">
        <v>0</v>
      </c>
      <c r="AB166" s="168">
        <f>AA166*K166</f>
        <v>0</v>
      </c>
      <c r="AC166" s="168">
        <v>0</v>
      </c>
      <c r="AD166" s="169">
        <f>AC166*K166</f>
        <v>0</v>
      </c>
      <c r="AR166" s="20" t="s">
        <v>239</v>
      </c>
      <c r="AT166" s="20" t="s">
        <v>149</v>
      </c>
      <c r="AU166" s="20" t="s">
        <v>101</v>
      </c>
      <c r="AY166" s="20" t="s">
        <v>147</v>
      </c>
      <c r="BE166" s="104">
        <f>IF(U166="základní",P166,0)</f>
        <v>0</v>
      </c>
      <c r="BF166" s="104">
        <f>IF(U166="snížená",P166,0)</f>
        <v>0</v>
      </c>
      <c r="BG166" s="104">
        <f>IF(U166="zákl. přenesená",P166,0)</f>
        <v>0</v>
      </c>
      <c r="BH166" s="104">
        <f>IF(U166="sníž. přenesená",P166,0)</f>
        <v>0</v>
      </c>
      <c r="BI166" s="104">
        <f>IF(U166="nulová",P166,0)</f>
        <v>0</v>
      </c>
      <c r="BJ166" s="20" t="s">
        <v>85</v>
      </c>
      <c r="BK166" s="104">
        <f>ROUND(V166*K166,2)</f>
        <v>0</v>
      </c>
      <c r="BL166" s="20" t="s">
        <v>239</v>
      </c>
      <c r="BM166" s="20" t="s">
        <v>244</v>
      </c>
    </row>
    <row r="167" spans="2:65" s="1" customFormat="1" ht="22.5" customHeight="1">
      <c r="B167" s="131"/>
      <c r="C167" s="162" t="s">
        <v>245</v>
      </c>
      <c r="D167" s="162" t="s">
        <v>149</v>
      </c>
      <c r="E167" s="163" t="s">
        <v>246</v>
      </c>
      <c r="F167" s="271" t="s">
        <v>247</v>
      </c>
      <c r="G167" s="271"/>
      <c r="H167" s="271"/>
      <c r="I167" s="271"/>
      <c r="J167" s="164" t="s">
        <v>238</v>
      </c>
      <c r="K167" s="165">
        <v>1</v>
      </c>
      <c r="L167" s="166">
        <v>0</v>
      </c>
      <c r="M167" s="273">
        <v>0</v>
      </c>
      <c r="N167" s="273"/>
      <c r="O167" s="273"/>
      <c r="P167" s="272">
        <f>ROUND(V167*K167,2)</f>
        <v>0</v>
      </c>
      <c r="Q167" s="272"/>
      <c r="R167" s="134"/>
      <c r="T167" s="167" t="s">
        <v>5</v>
      </c>
      <c r="U167" s="46" t="s">
        <v>43</v>
      </c>
      <c r="V167" s="117">
        <f>L167+M167</f>
        <v>0</v>
      </c>
      <c r="W167" s="117">
        <f>ROUND(L167*K167,2)</f>
        <v>0</v>
      </c>
      <c r="X167" s="117">
        <f>ROUND(M167*K167,2)</f>
        <v>0</v>
      </c>
      <c r="Y167" s="38"/>
      <c r="Z167" s="168">
        <f>Y167*K167</f>
        <v>0</v>
      </c>
      <c r="AA167" s="168">
        <v>0</v>
      </c>
      <c r="AB167" s="168">
        <f>AA167*K167</f>
        <v>0</v>
      </c>
      <c r="AC167" s="168">
        <v>0</v>
      </c>
      <c r="AD167" s="169">
        <f>AC167*K167</f>
        <v>0</v>
      </c>
      <c r="AR167" s="20" t="s">
        <v>239</v>
      </c>
      <c r="AT167" s="20" t="s">
        <v>149</v>
      </c>
      <c r="AU167" s="20" t="s">
        <v>101</v>
      </c>
      <c r="AY167" s="20" t="s">
        <v>147</v>
      </c>
      <c r="BE167" s="104">
        <f>IF(U167="základní",P167,0)</f>
        <v>0</v>
      </c>
      <c r="BF167" s="104">
        <f>IF(U167="snížená",P167,0)</f>
        <v>0</v>
      </c>
      <c r="BG167" s="104">
        <f>IF(U167="zákl. přenesená",P167,0)</f>
        <v>0</v>
      </c>
      <c r="BH167" s="104">
        <f>IF(U167="sníž. přenesená",P167,0)</f>
        <v>0</v>
      </c>
      <c r="BI167" s="104">
        <f>IF(U167="nulová",P167,0)</f>
        <v>0</v>
      </c>
      <c r="BJ167" s="20" t="s">
        <v>85</v>
      </c>
      <c r="BK167" s="104">
        <f>ROUND(V167*K167,2)</f>
        <v>0</v>
      </c>
      <c r="BL167" s="20" t="s">
        <v>239</v>
      </c>
      <c r="BM167" s="20" t="s">
        <v>248</v>
      </c>
    </row>
    <row r="168" spans="2:65" s="9" customFormat="1" ht="29.85" customHeight="1">
      <c r="B168" s="150"/>
      <c r="C168" s="151"/>
      <c r="D168" s="161" t="s">
        <v>118</v>
      </c>
      <c r="E168" s="161"/>
      <c r="F168" s="161"/>
      <c r="G168" s="161"/>
      <c r="H168" s="161"/>
      <c r="I168" s="161"/>
      <c r="J168" s="161"/>
      <c r="K168" s="161"/>
      <c r="L168" s="161"/>
      <c r="M168" s="265">
        <f>BK168</f>
        <v>0</v>
      </c>
      <c r="N168" s="266"/>
      <c r="O168" s="266"/>
      <c r="P168" s="266"/>
      <c r="Q168" s="266"/>
      <c r="R168" s="153"/>
      <c r="T168" s="154"/>
      <c r="U168" s="151"/>
      <c r="V168" s="151"/>
      <c r="W168" s="155">
        <f>W169</f>
        <v>0</v>
      </c>
      <c r="X168" s="155">
        <f>X169</f>
        <v>0</v>
      </c>
      <c r="Y168" s="151"/>
      <c r="Z168" s="156">
        <f>Z169</f>
        <v>0</v>
      </c>
      <c r="AA168" s="151"/>
      <c r="AB168" s="156">
        <f>AB169</f>
        <v>0</v>
      </c>
      <c r="AC168" s="151"/>
      <c r="AD168" s="157">
        <f>AD169</f>
        <v>0</v>
      </c>
      <c r="AR168" s="158" t="s">
        <v>211</v>
      </c>
      <c r="AT168" s="159" t="s">
        <v>79</v>
      </c>
      <c r="AU168" s="159" t="s">
        <v>85</v>
      </c>
      <c r="AY168" s="158" t="s">
        <v>147</v>
      </c>
      <c r="BK168" s="160">
        <f>BK169</f>
        <v>0</v>
      </c>
    </row>
    <row r="169" spans="2:65" s="1" customFormat="1" ht="44.25" customHeight="1">
      <c r="B169" s="131"/>
      <c r="C169" s="162" t="s">
        <v>249</v>
      </c>
      <c r="D169" s="162" t="s">
        <v>149</v>
      </c>
      <c r="E169" s="163" t="s">
        <v>250</v>
      </c>
      <c r="F169" s="271" t="s">
        <v>251</v>
      </c>
      <c r="G169" s="271"/>
      <c r="H169" s="271"/>
      <c r="I169" s="271"/>
      <c r="J169" s="164" t="s">
        <v>238</v>
      </c>
      <c r="K169" s="165">
        <v>1</v>
      </c>
      <c r="L169" s="166">
        <v>0</v>
      </c>
      <c r="M169" s="273">
        <v>0</v>
      </c>
      <c r="N169" s="273"/>
      <c r="O169" s="273"/>
      <c r="P169" s="272">
        <f>ROUND(V169*K169,2)</f>
        <v>0</v>
      </c>
      <c r="Q169" s="272"/>
      <c r="R169" s="134"/>
      <c r="T169" s="167" t="s">
        <v>5</v>
      </c>
      <c r="U169" s="46" t="s">
        <v>43</v>
      </c>
      <c r="V169" s="117">
        <f>L169+M169</f>
        <v>0</v>
      </c>
      <c r="W169" s="117">
        <f>ROUND(L169*K169,2)</f>
        <v>0</v>
      </c>
      <c r="X169" s="117">
        <f>ROUND(M169*K169,2)</f>
        <v>0</v>
      </c>
      <c r="Y169" s="38"/>
      <c r="Z169" s="168">
        <f>Y169*K169</f>
        <v>0</v>
      </c>
      <c r="AA169" s="168">
        <v>0</v>
      </c>
      <c r="AB169" s="168">
        <f>AA169*K169</f>
        <v>0</v>
      </c>
      <c r="AC169" s="168">
        <v>0</v>
      </c>
      <c r="AD169" s="169">
        <f>AC169*K169</f>
        <v>0</v>
      </c>
      <c r="AR169" s="20" t="s">
        <v>239</v>
      </c>
      <c r="AT169" s="20" t="s">
        <v>149</v>
      </c>
      <c r="AU169" s="20" t="s">
        <v>101</v>
      </c>
      <c r="AY169" s="20" t="s">
        <v>147</v>
      </c>
      <c r="BE169" s="104">
        <f>IF(U169="základní",P169,0)</f>
        <v>0</v>
      </c>
      <c r="BF169" s="104">
        <f>IF(U169="snížená",P169,0)</f>
        <v>0</v>
      </c>
      <c r="BG169" s="104">
        <f>IF(U169="zákl. přenesená",P169,0)</f>
        <v>0</v>
      </c>
      <c r="BH169" s="104">
        <f>IF(U169="sníž. přenesená",P169,0)</f>
        <v>0</v>
      </c>
      <c r="BI169" s="104">
        <f>IF(U169="nulová",P169,0)</f>
        <v>0</v>
      </c>
      <c r="BJ169" s="20" t="s">
        <v>85</v>
      </c>
      <c r="BK169" s="104">
        <f>ROUND(V169*K169,2)</f>
        <v>0</v>
      </c>
      <c r="BL169" s="20" t="s">
        <v>239</v>
      </c>
      <c r="BM169" s="20" t="s">
        <v>252</v>
      </c>
    </row>
    <row r="170" spans="2:65" s="1" customFormat="1" ht="49.9" customHeight="1">
      <c r="B170" s="37"/>
      <c r="C170" s="38"/>
      <c r="D170" s="152" t="s">
        <v>253</v>
      </c>
      <c r="E170" s="38"/>
      <c r="F170" s="38"/>
      <c r="G170" s="38"/>
      <c r="H170" s="38"/>
      <c r="I170" s="38"/>
      <c r="J170" s="38"/>
      <c r="K170" s="38"/>
      <c r="L170" s="38"/>
      <c r="M170" s="269">
        <f>BK170</f>
        <v>0</v>
      </c>
      <c r="N170" s="270"/>
      <c r="O170" s="270"/>
      <c r="P170" s="270"/>
      <c r="Q170" s="270"/>
      <c r="R170" s="39"/>
      <c r="T170" s="200"/>
      <c r="U170" s="38"/>
      <c r="V170" s="38"/>
      <c r="W170" s="155">
        <f>SUM(W171:W175)</f>
        <v>0</v>
      </c>
      <c r="X170" s="155">
        <f>SUM(X171:X175)</f>
        <v>0</v>
      </c>
      <c r="Y170" s="38"/>
      <c r="Z170" s="38"/>
      <c r="AA170" s="38"/>
      <c r="AB170" s="38"/>
      <c r="AC170" s="38"/>
      <c r="AD170" s="76"/>
      <c r="AT170" s="20" t="s">
        <v>79</v>
      </c>
      <c r="AU170" s="20" t="s">
        <v>80</v>
      </c>
      <c r="AY170" s="20" t="s">
        <v>254</v>
      </c>
      <c r="BK170" s="104">
        <f>SUM(BK171:BK175)</f>
        <v>0</v>
      </c>
    </row>
    <row r="171" spans="2:65" s="1" customFormat="1" ht="22.35" customHeight="1">
      <c r="B171" s="37"/>
      <c r="C171" s="201" t="s">
        <v>5</v>
      </c>
      <c r="D171" s="201" t="s">
        <v>149</v>
      </c>
      <c r="E171" s="202" t="s">
        <v>5</v>
      </c>
      <c r="F171" s="255" t="s">
        <v>5</v>
      </c>
      <c r="G171" s="255"/>
      <c r="H171" s="255"/>
      <c r="I171" s="255"/>
      <c r="J171" s="203" t="s">
        <v>5</v>
      </c>
      <c r="K171" s="199"/>
      <c r="L171" s="199"/>
      <c r="M171" s="257"/>
      <c r="N171" s="258"/>
      <c r="O171" s="258"/>
      <c r="P171" s="256">
        <f>BK171</f>
        <v>0</v>
      </c>
      <c r="Q171" s="256"/>
      <c r="R171" s="39"/>
      <c r="T171" s="167" t="s">
        <v>5</v>
      </c>
      <c r="U171" s="204" t="s">
        <v>43</v>
      </c>
      <c r="V171" s="117">
        <f>L171+M171</f>
        <v>0</v>
      </c>
      <c r="W171" s="205">
        <f>L171*K171</f>
        <v>0</v>
      </c>
      <c r="X171" s="205">
        <f>M171*K171</f>
        <v>0</v>
      </c>
      <c r="Y171" s="38"/>
      <c r="Z171" s="38"/>
      <c r="AA171" s="38"/>
      <c r="AB171" s="38"/>
      <c r="AC171" s="38"/>
      <c r="AD171" s="76"/>
      <c r="AT171" s="20" t="s">
        <v>254</v>
      </c>
      <c r="AU171" s="20" t="s">
        <v>85</v>
      </c>
      <c r="AY171" s="20" t="s">
        <v>254</v>
      </c>
      <c r="BE171" s="104">
        <f>IF(U171="základní",P171,0)</f>
        <v>0</v>
      </c>
      <c r="BF171" s="104">
        <f>IF(U171="snížená",P171,0)</f>
        <v>0</v>
      </c>
      <c r="BG171" s="104">
        <f>IF(U171="zákl. přenesená",P171,0)</f>
        <v>0</v>
      </c>
      <c r="BH171" s="104">
        <f>IF(U171="sníž. přenesená",P171,0)</f>
        <v>0</v>
      </c>
      <c r="BI171" s="104">
        <f>IF(U171="nulová",P171,0)</f>
        <v>0</v>
      </c>
      <c r="BJ171" s="20" t="s">
        <v>85</v>
      </c>
      <c r="BK171" s="104">
        <f>V171*K171</f>
        <v>0</v>
      </c>
    </row>
    <row r="172" spans="2:65" s="1" customFormat="1" ht="22.35" customHeight="1">
      <c r="B172" s="37"/>
      <c r="C172" s="201" t="s">
        <v>5</v>
      </c>
      <c r="D172" s="201" t="s">
        <v>149</v>
      </c>
      <c r="E172" s="202" t="s">
        <v>5</v>
      </c>
      <c r="F172" s="255" t="s">
        <v>5</v>
      </c>
      <c r="G172" s="255"/>
      <c r="H172" s="255"/>
      <c r="I172" s="255"/>
      <c r="J172" s="203" t="s">
        <v>5</v>
      </c>
      <c r="K172" s="199"/>
      <c r="L172" s="199"/>
      <c r="M172" s="257"/>
      <c r="N172" s="258"/>
      <c r="O172" s="258"/>
      <c r="P172" s="256">
        <f>BK172</f>
        <v>0</v>
      </c>
      <c r="Q172" s="256"/>
      <c r="R172" s="39"/>
      <c r="T172" s="167" t="s">
        <v>5</v>
      </c>
      <c r="U172" s="204" t="s">
        <v>43</v>
      </c>
      <c r="V172" s="117">
        <f>L172+M172</f>
        <v>0</v>
      </c>
      <c r="W172" s="205">
        <f>L172*K172</f>
        <v>0</v>
      </c>
      <c r="X172" s="205">
        <f>M172*K172</f>
        <v>0</v>
      </c>
      <c r="Y172" s="38"/>
      <c r="Z172" s="38"/>
      <c r="AA172" s="38"/>
      <c r="AB172" s="38"/>
      <c r="AC172" s="38"/>
      <c r="AD172" s="76"/>
      <c r="AT172" s="20" t="s">
        <v>254</v>
      </c>
      <c r="AU172" s="20" t="s">
        <v>85</v>
      </c>
      <c r="AY172" s="20" t="s">
        <v>254</v>
      </c>
      <c r="BE172" s="104">
        <f>IF(U172="základní",P172,0)</f>
        <v>0</v>
      </c>
      <c r="BF172" s="104">
        <f>IF(U172="snížená",P172,0)</f>
        <v>0</v>
      </c>
      <c r="BG172" s="104">
        <f>IF(U172="zákl. přenesená",P172,0)</f>
        <v>0</v>
      </c>
      <c r="BH172" s="104">
        <f>IF(U172="sníž. přenesená",P172,0)</f>
        <v>0</v>
      </c>
      <c r="BI172" s="104">
        <f>IF(U172="nulová",P172,0)</f>
        <v>0</v>
      </c>
      <c r="BJ172" s="20" t="s">
        <v>85</v>
      </c>
      <c r="BK172" s="104">
        <f>V172*K172</f>
        <v>0</v>
      </c>
    </row>
    <row r="173" spans="2:65" s="1" customFormat="1" ht="22.35" customHeight="1">
      <c r="B173" s="37"/>
      <c r="C173" s="201" t="s">
        <v>5</v>
      </c>
      <c r="D173" s="201" t="s">
        <v>149</v>
      </c>
      <c r="E173" s="202" t="s">
        <v>5</v>
      </c>
      <c r="F173" s="255" t="s">
        <v>5</v>
      </c>
      <c r="G173" s="255"/>
      <c r="H173" s="255"/>
      <c r="I173" s="255"/>
      <c r="J173" s="203" t="s">
        <v>5</v>
      </c>
      <c r="K173" s="199"/>
      <c r="L173" s="199"/>
      <c r="M173" s="257"/>
      <c r="N173" s="258"/>
      <c r="O173" s="258"/>
      <c r="P173" s="256">
        <f>BK173</f>
        <v>0</v>
      </c>
      <c r="Q173" s="256"/>
      <c r="R173" s="39"/>
      <c r="T173" s="167" t="s">
        <v>5</v>
      </c>
      <c r="U173" s="204" t="s">
        <v>43</v>
      </c>
      <c r="V173" s="117">
        <f>L173+M173</f>
        <v>0</v>
      </c>
      <c r="W173" s="205">
        <f>L173*K173</f>
        <v>0</v>
      </c>
      <c r="X173" s="205">
        <f>M173*K173</f>
        <v>0</v>
      </c>
      <c r="Y173" s="38"/>
      <c r="Z173" s="38"/>
      <c r="AA173" s="38"/>
      <c r="AB173" s="38"/>
      <c r="AC173" s="38"/>
      <c r="AD173" s="76"/>
      <c r="AT173" s="20" t="s">
        <v>254</v>
      </c>
      <c r="AU173" s="20" t="s">
        <v>85</v>
      </c>
      <c r="AY173" s="20" t="s">
        <v>254</v>
      </c>
      <c r="BE173" s="104">
        <f>IF(U173="základní",P173,0)</f>
        <v>0</v>
      </c>
      <c r="BF173" s="104">
        <f>IF(U173="snížená",P173,0)</f>
        <v>0</v>
      </c>
      <c r="BG173" s="104">
        <f>IF(U173="zákl. přenesená",P173,0)</f>
        <v>0</v>
      </c>
      <c r="BH173" s="104">
        <f>IF(U173="sníž. přenesená",P173,0)</f>
        <v>0</v>
      </c>
      <c r="BI173" s="104">
        <f>IF(U173="nulová",P173,0)</f>
        <v>0</v>
      </c>
      <c r="BJ173" s="20" t="s">
        <v>85</v>
      </c>
      <c r="BK173" s="104">
        <f>V173*K173</f>
        <v>0</v>
      </c>
    </row>
    <row r="174" spans="2:65" s="1" customFormat="1" ht="22.35" customHeight="1">
      <c r="B174" s="37"/>
      <c r="C174" s="201" t="s">
        <v>5</v>
      </c>
      <c r="D174" s="201" t="s">
        <v>149</v>
      </c>
      <c r="E174" s="202" t="s">
        <v>5</v>
      </c>
      <c r="F174" s="255" t="s">
        <v>5</v>
      </c>
      <c r="G174" s="255"/>
      <c r="H174" s="255"/>
      <c r="I174" s="255"/>
      <c r="J174" s="203" t="s">
        <v>5</v>
      </c>
      <c r="K174" s="199"/>
      <c r="L174" s="199"/>
      <c r="M174" s="257"/>
      <c r="N174" s="258"/>
      <c r="O174" s="258"/>
      <c r="P174" s="256">
        <f>BK174</f>
        <v>0</v>
      </c>
      <c r="Q174" s="256"/>
      <c r="R174" s="39"/>
      <c r="T174" s="167" t="s">
        <v>5</v>
      </c>
      <c r="U174" s="204" t="s">
        <v>43</v>
      </c>
      <c r="V174" s="117">
        <f>L174+M174</f>
        <v>0</v>
      </c>
      <c r="W174" s="205">
        <f>L174*K174</f>
        <v>0</v>
      </c>
      <c r="X174" s="205">
        <f>M174*K174</f>
        <v>0</v>
      </c>
      <c r="Y174" s="38"/>
      <c r="Z174" s="38"/>
      <c r="AA174" s="38"/>
      <c r="AB174" s="38"/>
      <c r="AC174" s="38"/>
      <c r="AD174" s="76"/>
      <c r="AT174" s="20" t="s">
        <v>254</v>
      </c>
      <c r="AU174" s="20" t="s">
        <v>85</v>
      </c>
      <c r="AY174" s="20" t="s">
        <v>254</v>
      </c>
      <c r="BE174" s="104">
        <f>IF(U174="základní",P174,0)</f>
        <v>0</v>
      </c>
      <c r="BF174" s="104">
        <f>IF(U174="snížená",P174,0)</f>
        <v>0</v>
      </c>
      <c r="BG174" s="104">
        <f>IF(U174="zákl. přenesená",P174,0)</f>
        <v>0</v>
      </c>
      <c r="BH174" s="104">
        <f>IF(U174="sníž. přenesená",P174,0)</f>
        <v>0</v>
      </c>
      <c r="BI174" s="104">
        <f>IF(U174="nulová",P174,0)</f>
        <v>0</v>
      </c>
      <c r="BJ174" s="20" t="s">
        <v>85</v>
      </c>
      <c r="BK174" s="104">
        <f>V174*K174</f>
        <v>0</v>
      </c>
    </row>
    <row r="175" spans="2:65" s="1" customFormat="1" ht="22.35" customHeight="1">
      <c r="B175" s="37"/>
      <c r="C175" s="201" t="s">
        <v>5</v>
      </c>
      <c r="D175" s="201" t="s">
        <v>149</v>
      </c>
      <c r="E175" s="202" t="s">
        <v>5</v>
      </c>
      <c r="F175" s="255" t="s">
        <v>5</v>
      </c>
      <c r="G175" s="255"/>
      <c r="H175" s="255"/>
      <c r="I175" s="255"/>
      <c r="J175" s="203" t="s">
        <v>5</v>
      </c>
      <c r="K175" s="199"/>
      <c r="L175" s="199"/>
      <c r="M175" s="257"/>
      <c r="N175" s="258"/>
      <c r="O175" s="258"/>
      <c r="P175" s="256">
        <f>BK175</f>
        <v>0</v>
      </c>
      <c r="Q175" s="256"/>
      <c r="R175" s="39"/>
      <c r="T175" s="167" t="s">
        <v>5</v>
      </c>
      <c r="U175" s="204" t="s">
        <v>43</v>
      </c>
      <c r="V175" s="206">
        <f>L175+M175</f>
        <v>0</v>
      </c>
      <c r="W175" s="207">
        <f>L175*K175</f>
        <v>0</v>
      </c>
      <c r="X175" s="207">
        <f>M175*K175</f>
        <v>0</v>
      </c>
      <c r="Y175" s="58"/>
      <c r="Z175" s="58"/>
      <c r="AA175" s="58"/>
      <c r="AB175" s="58"/>
      <c r="AC175" s="58"/>
      <c r="AD175" s="60"/>
      <c r="AT175" s="20" t="s">
        <v>254</v>
      </c>
      <c r="AU175" s="20" t="s">
        <v>85</v>
      </c>
      <c r="AY175" s="20" t="s">
        <v>254</v>
      </c>
      <c r="BE175" s="104">
        <f>IF(U175="základní",P175,0)</f>
        <v>0</v>
      </c>
      <c r="BF175" s="104">
        <f>IF(U175="snížená",P175,0)</f>
        <v>0</v>
      </c>
      <c r="BG175" s="104">
        <f>IF(U175="zákl. přenesená",P175,0)</f>
        <v>0</v>
      </c>
      <c r="BH175" s="104">
        <f>IF(U175="sníž. přenesená",P175,0)</f>
        <v>0</v>
      </c>
      <c r="BI175" s="104">
        <f>IF(U175="nulová",P175,0)</f>
        <v>0</v>
      </c>
      <c r="BJ175" s="20" t="s">
        <v>85</v>
      </c>
      <c r="BK175" s="104">
        <f>V175*K175</f>
        <v>0</v>
      </c>
    </row>
    <row r="176" spans="2:65" s="1" customFormat="1" ht="6.95" customHeight="1">
      <c r="B176" s="61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3"/>
    </row>
  </sheetData>
  <mergeCells count="202">
    <mergeCell ref="C2:Q2"/>
    <mergeCell ref="C4:Q4"/>
    <mergeCell ref="F6:P6"/>
    <mergeCell ref="O8:P8"/>
    <mergeCell ref="O10:P10"/>
    <mergeCell ref="O11:P11"/>
    <mergeCell ref="O13:P13"/>
    <mergeCell ref="E14:L14"/>
    <mergeCell ref="O14:P14"/>
    <mergeCell ref="O16:P16"/>
    <mergeCell ref="O17:P17"/>
    <mergeCell ref="O19:P19"/>
    <mergeCell ref="O20:P20"/>
    <mergeCell ref="E23:L23"/>
    <mergeCell ref="M26:P26"/>
    <mergeCell ref="M27:P27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M80:P80"/>
    <mergeCell ref="M82:Q82"/>
    <mergeCell ref="M83:Q83"/>
    <mergeCell ref="C85:G85"/>
    <mergeCell ref="H85:J85"/>
    <mergeCell ref="K85:L85"/>
    <mergeCell ref="M85:Q85"/>
    <mergeCell ref="H87:J87"/>
    <mergeCell ref="K87:L87"/>
    <mergeCell ref="M87:Q87"/>
    <mergeCell ref="H88:J88"/>
    <mergeCell ref="K88:L88"/>
    <mergeCell ref="M88:Q88"/>
    <mergeCell ref="H89:J89"/>
    <mergeCell ref="K89:L89"/>
    <mergeCell ref="M89:Q89"/>
    <mergeCell ref="H90:J90"/>
    <mergeCell ref="K90:L90"/>
    <mergeCell ref="M90:Q90"/>
    <mergeCell ref="H91:J91"/>
    <mergeCell ref="K91:L91"/>
    <mergeCell ref="M91:Q91"/>
    <mergeCell ref="H92:J92"/>
    <mergeCell ref="K92:L92"/>
    <mergeCell ref="M92:Q92"/>
    <mergeCell ref="H93:J93"/>
    <mergeCell ref="K93:L93"/>
    <mergeCell ref="M93:Q93"/>
    <mergeCell ref="H94:J94"/>
    <mergeCell ref="K94:L94"/>
    <mergeCell ref="M94:Q94"/>
    <mergeCell ref="H95:J95"/>
    <mergeCell ref="K95:L95"/>
    <mergeCell ref="M95:Q95"/>
    <mergeCell ref="H96:J96"/>
    <mergeCell ref="K96:L96"/>
    <mergeCell ref="M96:Q96"/>
    <mergeCell ref="M98:Q98"/>
    <mergeCell ref="D99:H99"/>
    <mergeCell ref="M99:Q99"/>
    <mergeCell ref="D100:H100"/>
    <mergeCell ref="M100:Q100"/>
    <mergeCell ref="D101:H101"/>
    <mergeCell ref="M101:Q101"/>
    <mergeCell ref="D102:H102"/>
    <mergeCell ref="M102:Q102"/>
    <mergeCell ref="D103:H103"/>
    <mergeCell ref="M103:Q103"/>
    <mergeCell ref="M104:Q104"/>
    <mergeCell ref="L106:Q106"/>
    <mergeCell ref="C112:Q112"/>
    <mergeCell ref="F114:P114"/>
    <mergeCell ref="M116:P116"/>
    <mergeCell ref="M118:Q118"/>
    <mergeCell ref="M119:Q119"/>
    <mergeCell ref="F121:I121"/>
    <mergeCell ref="P121:Q121"/>
    <mergeCell ref="M121:O121"/>
    <mergeCell ref="F125:I125"/>
    <mergeCell ref="P125:Q125"/>
    <mergeCell ref="M125:O125"/>
    <mergeCell ref="F126:I126"/>
    <mergeCell ref="P126:Q126"/>
    <mergeCell ref="M126:O126"/>
    <mergeCell ref="F127:I127"/>
    <mergeCell ref="P127:Q127"/>
    <mergeCell ref="M127:O127"/>
    <mergeCell ref="F128:I128"/>
    <mergeCell ref="P128:Q128"/>
    <mergeCell ref="M128:O128"/>
    <mergeCell ref="F130:I130"/>
    <mergeCell ref="P130:Q130"/>
    <mergeCell ref="M130:O130"/>
    <mergeCell ref="F131:I131"/>
    <mergeCell ref="F132:I132"/>
    <mergeCell ref="F133:I133"/>
    <mergeCell ref="P133:Q133"/>
    <mergeCell ref="M133:O133"/>
    <mergeCell ref="F134:I134"/>
    <mergeCell ref="P134:Q134"/>
    <mergeCell ref="M134:O134"/>
    <mergeCell ref="F135:I135"/>
    <mergeCell ref="P135:Q135"/>
    <mergeCell ref="M135:O135"/>
    <mergeCell ref="F136:I136"/>
    <mergeCell ref="P136:Q136"/>
    <mergeCell ref="M136:O136"/>
    <mergeCell ref="F137:I137"/>
    <mergeCell ref="P137:Q137"/>
    <mergeCell ref="M137:O137"/>
    <mergeCell ref="F140:I140"/>
    <mergeCell ref="P140:Q140"/>
    <mergeCell ref="M140:O140"/>
    <mergeCell ref="F141:I141"/>
    <mergeCell ref="F142:I142"/>
    <mergeCell ref="F143:I143"/>
    <mergeCell ref="P143:Q143"/>
    <mergeCell ref="M143:O143"/>
    <mergeCell ref="F144:I144"/>
    <mergeCell ref="F145:I145"/>
    <mergeCell ref="F146:I146"/>
    <mergeCell ref="P146:Q146"/>
    <mergeCell ref="M146:O146"/>
    <mergeCell ref="F147:I147"/>
    <mergeCell ref="F148:I148"/>
    <mergeCell ref="F149:I149"/>
    <mergeCell ref="F150:I150"/>
    <mergeCell ref="P150:Q150"/>
    <mergeCell ref="M150:O150"/>
    <mergeCell ref="F151:I151"/>
    <mergeCell ref="F152:I152"/>
    <mergeCell ref="F153:I153"/>
    <mergeCell ref="F154:I154"/>
    <mergeCell ref="P154:Q154"/>
    <mergeCell ref="M154:O154"/>
    <mergeCell ref="F155:I155"/>
    <mergeCell ref="F156:I156"/>
    <mergeCell ref="F157:I157"/>
    <mergeCell ref="P157:Q157"/>
    <mergeCell ref="M157:O157"/>
    <mergeCell ref="F158:I158"/>
    <mergeCell ref="F159:I159"/>
    <mergeCell ref="F160:I160"/>
    <mergeCell ref="P160:Q160"/>
    <mergeCell ref="M160:O160"/>
    <mergeCell ref="F161:I161"/>
    <mergeCell ref="P161:Q161"/>
    <mergeCell ref="M161:O161"/>
    <mergeCell ref="F162:I162"/>
    <mergeCell ref="P162:Q162"/>
    <mergeCell ref="M162:O162"/>
    <mergeCell ref="F165:I165"/>
    <mergeCell ref="P165:Q165"/>
    <mergeCell ref="M165:O165"/>
    <mergeCell ref="F173:I173"/>
    <mergeCell ref="P173:Q173"/>
    <mergeCell ref="M173:O173"/>
    <mergeCell ref="F166:I166"/>
    <mergeCell ref="P166:Q166"/>
    <mergeCell ref="M166:O166"/>
    <mergeCell ref="F167:I167"/>
    <mergeCell ref="P167:Q167"/>
    <mergeCell ref="M167:O167"/>
    <mergeCell ref="F169:I169"/>
    <mergeCell ref="P169:Q169"/>
    <mergeCell ref="M169:O169"/>
    <mergeCell ref="H1:K1"/>
    <mergeCell ref="S2:AF2"/>
    <mergeCell ref="F174:I174"/>
    <mergeCell ref="P174:Q174"/>
    <mergeCell ref="M174:O174"/>
    <mergeCell ref="F175:I175"/>
    <mergeCell ref="P175:Q175"/>
    <mergeCell ref="M175:O175"/>
    <mergeCell ref="M122:Q122"/>
    <mergeCell ref="M123:Q123"/>
    <mergeCell ref="M124:Q124"/>
    <mergeCell ref="M129:Q129"/>
    <mergeCell ref="M138:Q138"/>
    <mergeCell ref="M139:Q139"/>
    <mergeCell ref="M163:Q163"/>
    <mergeCell ref="M164:Q164"/>
    <mergeCell ref="M168:Q168"/>
    <mergeCell ref="M170:Q170"/>
    <mergeCell ref="F171:I171"/>
    <mergeCell ref="P171:Q171"/>
    <mergeCell ref="M171:O171"/>
    <mergeCell ref="F172:I172"/>
    <mergeCell ref="P172:Q172"/>
    <mergeCell ref="M172:O172"/>
  </mergeCells>
  <dataValidations count="2">
    <dataValidation type="list" allowBlank="1" showInputMessage="1" showErrorMessage="1" error="Povoleny jsou hodnoty K, M." sqref="D171:D176">
      <formula1>"K, M"</formula1>
    </dataValidation>
    <dataValidation type="list" allowBlank="1" showInputMessage="1" showErrorMessage="1" error="Povoleny jsou hodnoty základní, snížená, zákl. přenesená, sníž. přenesená, nulová." sqref="U171:U176">
      <formula1>"základní, snížená, zákl. přenesená, sníž. přenesená, nulová"</formula1>
    </dataValidation>
  </dataValidations>
  <hyperlinks>
    <hyperlink ref="F1:G1" location="C2" display="1) Krycí list rozpočtu"/>
    <hyperlink ref="H1:K1" location="C85" display="2) Rekapitulace rozpočtu"/>
    <hyperlink ref="L1" location="C121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2017-05 - Rekonstrukce vo...</vt:lpstr>
      <vt:lpstr>'2017-05 - Rekonstrukce vo...'!Názvy_tisku</vt:lpstr>
      <vt:lpstr>'Rekapitulace stavby'!Názvy_tisku</vt:lpstr>
      <vt:lpstr>'2017-05 - Rekonstrukce vo...'!Oblast_tisku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DESKTOP-E2J5M8A\Katka</dc:creator>
  <cp:lastModifiedBy>Kotek Jiří</cp:lastModifiedBy>
  <dcterms:created xsi:type="dcterms:W3CDTF">2017-06-22T06:03:14Z</dcterms:created>
  <dcterms:modified xsi:type="dcterms:W3CDTF">2017-09-29T05:54:55Z</dcterms:modified>
</cp:coreProperties>
</file>