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ATA\Asfalty Papoušci\VŘ\"/>
    </mc:Choice>
  </mc:AlternateContent>
  <bookViews>
    <workbookView xWindow="0" yWindow="0" windowWidth="19200" windowHeight="10785" activeTab="2"/>
  </bookViews>
  <sheets>
    <sheet name="Rekapitulace stavby" sheetId="1" r:id="rId1"/>
    <sheet name="01 - SO 01 Komunikace" sheetId="2" r:id="rId2"/>
    <sheet name="100 - VON" sheetId="3" r:id="rId3"/>
  </sheets>
  <definedNames>
    <definedName name="_xlnm.Print_Titles" localSheetId="1">'01 - SO 01 Komunikace'!$116:$116</definedName>
    <definedName name="_xlnm.Print_Titles" localSheetId="2">'100 - VON'!$110:$110</definedName>
    <definedName name="_xlnm.Print_Titles" localSheetId="0">'Rekapitulace stavby'!$85:$85</definedName>
    <definedName name="_xlnm.Print_Area" localSheetId="1">'01 - SO 01 Komunikace'!$C$4:$Q$70,'01 - SO 01 Komunikace'!$C$76:$Q$100,'01 - SO 01 Komunikace'!$C$106:$Q$249</definedName>
    <definedName name="_xlnm.Print_Area" localSheetId="2">'100 - VON'!$C$4:$Q$70,'100 - VON'!$C$76:$Q$94,'100 - VON'!$C$100:$Q$123</definedName>
    <definedName name="_xlnm.Print_Area" localSheetId="0">'Rekapitulace stavby'!$C$4:$AP$70,'Rekapitulace stavby'!$C$76:$AP$93</definedName>
  </definedNames>
  <calcPr calcId="152511"/>
</workbook>
</file>

<file path=xl/calcChain.xml><?xml version="1.0" encoding="utf-8"?>
<calcChain xmlns="http://schemas.openxmlformats.org/spreadsheetml/2006/main">
  <c r="AY89" i="1" l="1"/>
  <c r="AX89" i="1"/>
  <c r="BI123" i="3"/>
  <c r="BH123" i="3"/>
  <c r="BG123" i="3"/>
  <c r="BF123" i="3"/>
  <c r="AA123" i="3"/>
  <c r="Y123" i="3"/>
  <c r="W123" i="3"/>
  <c r="BK123" i="3"/>
  <c r="N123" i="3"/>
  <c r="BE123" i="3"/>
  <c r="BI122" i="3"/>
  <c r="BH122" i="3"/>
  <c r="BG122" i="3"/>
  <c r="BF122" i="3"/>
  <c r="AA122" i="3"/>
  <c r="Y122" i="3"/>
  <c r="W122" i="3"/>
  <c r="BK122" i="3"/>
  <c r="N122" i="3"/>
  <c r="BE122" i="3" s="1"/>
  <c r="BI121" i="3"/>
  <c r="BH121" i="3"/>
  <c r="BG121" i="3"/>
  <c r="BF121" i="3"/>
  <c r="AA121" i="3"/>
  <c r="Y121" i="3"/>
  <c r="W121" i="3"/>
  <c r="BK121" i="3"/>
  <c r="N121" i="3"/>
  <c r="BE121" i="3" s="1"/>
  <c r="BI120" i="3"/>
  <c r="BH120" i="3"/>
  <c r="BG120" i="3"/>
  <c r="BF120" i="3"/>
  <c r="AA120" i="3"/>
  <c r="Y120" i="3"/>
  <c r="W120" i="3"/>
  <c r="BK120" i="3"/>
  <c r="N120" i="3"/>
  <c r="BE120" i="3" s="1"/>
  <c r="BI119" i="3"/>
  <c r="BH119" i="3"/>
  <c r="BG119" i="3"/>
  <c r="BF119" i="3"/>
  <c r="AA119" i="3"/>
  <c r="Y119" i="3"/>
  <c r="W119" i="3"/>
  <c r="BK119" i="3"/>
  <c r="N119" i="3"/>
  <c r="BE119" i="3" s="1"/>
  <c r="BI118" i="3"/>
  <c r="BH118" i="3"/>
  <c r="BG118" i="3"/>
  <c r="BF118" i="3"/>
  <c r="AA118" i="3"/>
  <c r="Y118" i="3"/>
  <c r="W118" i="3"/>
  <c r="BK118" i="3"/>
  <c r="N118" i="3"/>
  <c r="BE118" i="3" s="1"/>
  <c r="BI117" i="3"/>
  <c r="BH117" i="3"/>
  <c r="BG117" i="3"/>
  <c r="BF117" i="3"/>
  <c r="AA117" i="3"/>
  <c r="Y117" i="3"/>
  <c r="W117" i="3"/>
  <c r="BK117" i="3"/>
  <c r="N117" i="3"/>
  <c r="BE117" i="3" s="1"/>
  <c r="BI116" i="3"/>
  <c r="BH116" i="3"/>
  <c r="BG116" i="3"/>
  <c r="BF116" i="3"/>
  <c r="AA116" i="3"/>
  <c r="Y116" i="3"/>
  <c r="W116" i="3"/>
  <c r="BK116" i="3"/>
  <c r="N116" i="3"/>
  <c r="BE116" i="3" s="1"/>
  <c r="BI115" i="3"/>
  <c r="BH115" i="3"/>
  <c r="BG115" i="3"/>
  <c r="BF115" i="3"/>
  <c r="AA115" i="3"/>
  <c r="Y115" i="3"/>
  <c r="W115" i="3"/>
  <c r="W113" i="3" s="1"/>
  <c r="W112" i="3" s="1"/>
  <c r="W111" i="3" s="1"/>
  <c r="AU89" i="1" s="1"/>
  <c r="BK115" i="3"/>
  <c r="N115" i="3"/>
  <c r="BE115" i="3"/>
  <c r="BI114" i="3"/>
  <c r="BH114" i="3"/>
  <c r="BG114" i="3"/>
  <c r="BF114" i="3"/>
  <c r="AA114" i="3"/>
  <c r="Y114" i="3"/>
  <c r="W114" i="3"/>
  <c r="BK114" i="3"/>
  <c r="N114" i="3"/>
  <c r="BE114" i="3" s="1"/>
  <c r="F105" i="3"/>
  <c r="F103" i="3"/>
  <c r="M28" i="3"/>
  <c r="AS89" i="1" s="1"/>
  <c r="F81" i="3"/>
  <c r="F79" i="3"/>
  <c r="O21" i="3"/>
  <c r="E21" i="3"/>
  <c r="M108" i="3" s="1"/>
  <c r="O20" i="3"/>
  <c r="O18" i="3"/>
  <c r="E18" i="3"/>
  <c r="M107" i="3" s="1"/>
  <c r="O17" i="3"/>
  <c r="O15" i="3"/>
  <c r="E15" i="3"/>
  <c r="F108" i="3" s="1"/>
  <c r="O14" i="3"/>
  <c r="O12" i="3"/>
  <c r="E12" i="3"/>
  <c r="F83" i="3" s="1"/>
  <c r="O11" i="3"/>
  <c r="O9" i="3"/>
  <c r="M81" i="3" s="1"/>
  <c r="F6" i="3"/>
  <c r="F102" i="3" s="1"/>
  <c r="AY88" i="1"/>
  <c r="AX88" i="1"/>
  <c r="BI249" i="2"/>
  <c r="BH249" i="2"/>
  <c r="BG249" i="2"/>
  <c r="BF249" i="2"/>
  <c r="AA249" i="2"/>
  <c r="AA248" i="2" s="1"/>
  <c r="Y249" i="2"/>
  <c r="Y248" i="2" s="1"/>
  <c r="W249" i="2"/>
  <c r="W248" i="2" s="1"/>
  <c r="BK249" i="2"/>
  <c r="BK248" i="2" s="1"/>
  <c r="N248" i="2" s="1"/>
  <c r="N96" i="2" s="1"/>
  <c r="N249" i="2"/>
  <c r="BE249" i="2" s="1"/>
  <c r="BI245" i="2"/>
  <c r="BH245" i="2"/>
  <c r="BG245" i="2"/>
  <c r="BF245" i="2"/>
  <c r="AA245" i="2"/>
  <c r="Y245" i="2"/>
  <c r="W245" i="2"/>
  <c r="BK245" i="2"/>
  <c r="N245" i="2"/>
  <c r="BE245" i="2"/>
  <c r="BI242" i="2"/>
  <c r="BH242" i="2"/>
  <c r="BG242" i="2"/>
  <c r="BF242" i="2"/>
  <c r="AA242" i="2"/>
  <c r="Y242" i="2"/>
  <c r="W242" i="2"/>
  <c r="BK242" i="2"/>
  <c r="N242" i="2"/>
  <c r="BE242" i="2" s="1"/>
  <c r="BI239" i="2"/>
  <c r="BH239" i="2"/>
  <c r="BG239" i="2"/>
  <c r="BF239" i="2"/>
  <c r="AA239" i="2"/>
  <c r="Y239" i="2"/>
  <c r="W239" i="2"/>
  <c r="BK239" i="2"/>
  <c r="N239" i="2"/>
  <c r="BE239" i="2" s="1"/>
  <c r="BI235" i="2"/>
  <c r="BH235" i="2"/>
  <c r="BG235" i="2"/>
  <c r="BF235" i="2"/>
  <c r="AA235" i="2"/>
  <c r="Y235" i="2"/>
  <c r="W235" i="2"/>
  <c r="BK235" i="2"/>
  <c r="N235" i="2"/>
  <c r="BE235" i="2" s="1"/>
  <c r="BI234" i="2"/>
  <c r="BH234" i="2"/>
  <c r="BG234" i="2"/>
  <c r="BF234" i="2"/>
  <c r="AA234" i="2"/>
  <c r="Y234" i="2"/>
  <c r="W234" i="2"/>
  <c r="BK234" i="2"/>
  <c r="N234" i="2"/>
  <c r="BE234" i="2" s="1"/>
  <c r="BI228" i="2"/>
  <c r="BH228" i="2"/>
  <c r="BG228" i="2"/>
  <c r="BF228" i="2"/>
  <c r="AA228" i="2"/>
  <c r="Y228" i="2"/>
  <c r="W228" i="2"/>
  <c r="BK228" i="2"/>
  <c r="N228" i="2"/>
  <c r="BE228" i="2" s="1"/>
  <c r="BI227" i="2"/>
  <c r="BH227" i="2"/>
  <c r="BG227" i="2"/>
  <c r="BF227" i="2"/>
  <c r="AA227" i="2"/>
  <c r="Y227" i="2"/>
  <c r="W227" i="2"/>
  <c r="BK227" i="2"/>
  <c r="N227" i="2"/>
  <c r="BE227" i="2"/>
  <c r="BI224" i="2"/>
  <c r="BH224" i="2"/>
  <c r="BG224" i="2"/>
  <c r="BF224" i="2"/>
  <c r="AA224" i="2"/>
  <c r="Y224" i="2"/>
  <c r="Y223" i="2" s="1"/>
  <c r="W224" i="2"/>
  <c r="BK224" i="2"/>
  <c r="BK223" i="2"/>
  <c r="N223" i="2" s="1"/>
  <c r="N95" i="2" s="1"/>
  <c r="N224" i="2"/>
  <c r="BE224" i="2" s="1"/>
  <c r="BI222" i="2"/>
  <c r="BH222" i="2"/>
  <c r="BG222" i="2"/>
  <c r="BF222" i="2"/>
  <c r="AA222" i="2"/>
  <c r="Y222" i="2"/>
  <c r="W222" i="2"/>
  <c r="BK222" i="2"/>
  <c r="N222" i="2"/>
  <c r="BE222" i="2"/>
  <c r="BI221" i="2"/>
  <c r="BH221" i="2"/>
  <c r="BG221" i="2"/>
  <c r="BF221" i="2"/>
  <c r="AA221" i="2"/>
  <c r="Y221" i="2"/>
  <c r="W221" i="2"/>
  <c r="BK221" i="2"/>
  <c r="N221" i="2"/>
  <c r="BE221" i="2" s="1"/>
  <c r="BI218" i="2"/>
  <c r="BH218" i="2"/>
  <c r="BG218" i="2"/>
  <c r="BF218" i="2"/>
  <c r="AA218" i="2"/>
  <c r="Y218" i="2"/>
  <c r="W218" i="2"/>
  <c r="BK218" i="2"/>
  <c r="N218" i="2"/>
  <c r="BE218" i="2"/>
  <c r="BI217" i="2"/>
  <c r="BH217" i="2"/>
  <c r="BG217" i="2"/>
  <c r="BF217" i="2"/>
  <c r="AA217" i="2"/>
  <c r="Y217" i="2"/>
  <c r="W217" i="2"/>
  <c r="BK217" i="2"/>
  <c r="N217" i="2"/>
  <c r="BE217" i="2" s="1"/>
  <c r="BI214" i="2"/>
  <c r="BH214" i="2"/>
  <c r="BG214" i="2"/>
  <c r="BF214" i="2"/>
  <c r="AA214" i="2"/>
  <c r="Y214" i="2"/>
  <c r="W214" i="2"/>
  <c r="BK214" i="2"/>
  <c r="N214" i="2"/>
  <c r="BE214" i="2"/>
  <c r="BI213" i="2"/>
  <c r="BH213" i="2"/>
  <c r="BG213" i="2"/>
  <c r="BF213" i="2"/>
  <c r="AA213" i="2"/>
  <c r="AA212" i="2" s="1"/>
  <c r="Y213" i="2"/>
  <c r="Y212" i="2"/>
  <c r="W213" i="2"/>
  <c r="W212" i="2" s="1"/>
  <c r="BK213" i="2"/>
  <c r="BK212" i="2"/>
  <c r="N212" i="2" s="1"/>
  <c r="N94" i="2" s="1"/>
  <c r="N213" i="2"/>
  <c r="BE213" i="2" s="1"/>
  <c r="BI209" i="2"/>
  <c r="BH209" i="2"/>
  <c r="BG209" i="2"/>
  <c r="BF209" i="2"/>
  <c r="AA209" i="2"/>
  <c r="AA208" i="2"/>
  <c r="Y209" i="2"/>
  <c r="Y208" i="2"/>
  <c r="W209" i="2"/>
  <c r="W208" i="2"/>
  <c r="BK209" i="2"/>
  <c r="BK208" i="2" s="1"/>
  <c r="N208" i="2" s="1"/>
  <c r="N93" i="2" s="1"/>
  <c r="N209" i="2"/>
  <c r="BE209" i="2" s="1"/>
  <c r="BI205" i="2"/>
  <c r="BH205" i="2"/>
  <c r="BG205" i="2"/>
  <c r="BF205" i="2"/>
  <c r="AA205" i="2"/>
  <c r="Y205" i="2"/>
  <c r="W205" i="2"/>
  <c r="BK205" i="2"/>
  <c r="N205" i="2"/>
  <c r="BE205" i="2"/>
  <c r="BI202" i="2"/>
  <c r="BH202" i="2"/>
  <c r="BG202" i="2"/>
  <c r="BF202" i="2"/>
  <c r="AA202" i="2"/>
  <c r="Y202" i="2"/>
  <c r="W202" i="2"/>
  <c r="BK202" i="2"/>
  <c r="N202" i="2"/>
  <c r="BE202" i="2"/>
  <c r="BI199" i="2"/>
  <c r="BH199" i="2"/>
  <c r="BG199" i="2"/>
  <c r="BF199" i="2"/>
  <c r="AA199" i="2"/>
  <c r="Y199" i="2"/>
  <c r="W199" i="2"/>
  <c r="BK199" i="2"/>
  <c r="N199" i="2"/>
  <c r="BE199" i="2"/>
  <c r="BI196" i="2"/>
  <c r="BH196" i="2"/>
  <c r="BG196" i="2"/>
  <c r="BF196" i="2"/>
  <c r="AA196" i="2"/>
  <c r="Y196" i="2"/>
  <c r="W196" i="2"/>
  <c r="BK196" i="2"/>
  <c r="N196" i="2"/>
  <c r="BE196" i="2"/>
  <c r="BI193" i="2"/>
  <c r="BH193" i="2"/>
  <c r="BG193" i="2"/>
  <c r="BF193" i="2"/>
  <c r="AA193" i="2"/>
  <c r="Y193" i="2"/>
  <c r="W193" i="2"/>
  <c r="BK193" i="2"/>
  <c r="N193" i="2"/>
  <c r="BE193" i="2"/>
  <c r="BI190" i="2"/>
  <c r="BH190" i="2"/>
  <c r="BG190" i="2"/>
  <c r="BF190" i="2"/>
  <c r="AA190" i="2"/>
  <c r="Y190" i="2"/>
  <c r="Y182" i="2" s="1"/>
  <c r="W190" i="2"/>
  <c r="BK190" i="2"/>
  <c r="N190" i="2"/>
  <c r="BE190" i="2"/>
  <c r="BI186" i="2"/>
  <c r="BH186" i="2"/>
  <c r="BG186" i="2"/>
  <c r="BF186" i="2"/>
  <c r="AA186" i="2"/>
  <c r="Y186" i="2"/>
  <c r="W186" i="2"/>
  <c r="BK186" i="2"/>
  <c r="BK182" i="2" s="1"/>
  <c r="N182" i="2" s="1"/>
  <c r="N92" i="2" s="1"/>
  <c r="N186" i="2"/>
  <c r="BE186" i="2"/>
  <c r="BI183" i="2"/>
  <c r="BH183" i="2"/>
  <c r="BG183" i="2"/>
  <c r="BF183" i="2"/>
  <c r="AA183" i="2"/>
  <c r="AA182" i="2"/>
  <c r="Y183" i="2"/>
  <c r="W183" i="2"/>
  <c r="W182" i="2"/>
  <c r="BK183" i="2"/>
  <c r="N183" i="2"/>
  <c r="BE183" i="2" s="1"/>
  <c r="BI179" i="2"/>
  <c r="BH179" i="2"/>
  <c r="BG179" i="2"/>
  <c r="BF179" i="2"/>
  <c r="AA179" i="2"/>
  <c r="AA178" i="2" s="1"/>
  <c r="Y179" i="2"/>
  <c r="Y178" i="2"/>
  <c r="W179" i="2"/>
  <c r="W178" i="2" s="1"/>
  <c r="BK179" i="2"/>
  <c r="BK178" i="2" s="1"/>
  <c r="N178" i="2" s="1"/>
  <c r="N91" i="2" s="1"/>
  <c r="N179" i="2"/>
  <c r="BE179" i="2" s="1"/>
  <c r="BI177" i="2"/>
  <c r="BH177" i="2"/>
  <c r="BG177" i="2"/>
  <c r="BF177" i="2"/>
  <c r="AA177" i="2"/>
  <c r="Y177" i="2"/>
  <c r="W177" i="2"/>
  <c r="BK177" i="2"/>
  <c r="N177" i="2"/>
  <c r="BE177" i="2" s="1"/>
  <c r="BI174" i="2"/>
  <c r="BH174" i="2"/>
  <c r="BG174" i="2"/>
  <c r="BF174" i="2"/>
  <c r="AA174" i="2"/>
  <c r="Y174" i="2"/>
  <c r="W174" i="2"/>
  <c r="BK174" i="2"/>
  <c r="N174" i="2"/>
  <c r="BE174" i="2"/>
  <c r="BI171" i="2"/>
  <c r="BH171" i="2"/>
  <c r="BG171" i="2"/>
  <c r="BF171" i="2"/>
  <c r="AA171" i="2"/>
  <c r="Y171" i="2"/>
  <c r="W171" i="2"/>
  <c r="BK171" i="2"/>
  <c r="N171" i="2"/>
  <c r="BE171" i="2" s="1"/>
  <c r="BI166" i="2"/>
  <c r="BH166" i="2"/>
  <c r="BG166" i="2"/>
  <c r="BF166" i="2"/>
  <c r="AA166" i="2"/>
  <c r="Y166" i="2"/>
  <c r="W166" i="2"/>
  <c r="BK166" i="2"/>
  <c r="N166" i="2"/>
  <c r="BE166" i="2"/>
  <c r="BI163" i="2"/>
  <c r="BH163" i="2"/>
  <c r="BG163" i="2"/>
  <c r="BF163" i="2"/>
  <c r="AA163" i="2"/>
  <c r="Y163" i="2"/>
  <c r="W163" i="2"/>
  <c r="BK163" i="2"/>
  <c r="N163" i="2"/>
  <c r="BE163" i="2" s="1"/>
  <c r="BI162" i="2"/>
  <c r="BH162" i="2"/>
  <c r="BG162" i="2"/>
  <c r="BF162" i="2"/>
  <c r="AA162" i="2"/>
  <c r="Y162" i="2"/>
  <c r="W162" i="2"/>
  <c r="BK162" i="2"/>
  <c r="N162" i="2"/>
  <c r="BE162" i="2"/>
  <c r="BI161" i="2"/>
  <c r="BH161" i="2"/>
  <c r="BG161" i="2"/>
  <c r="BF161" i="2"/>
  <c r="AA161" i="2"/>
  <c r="Y161" i="2"/>
  <c r="W161" i="2"/>
  <c r="BK161" i="2"/>
  <c r="N161" i="2"/>
  <c r="BE161" i="2" s="1"/>
  <c r="BI158" i="2"/>
  <c r="BH158" i="2"/>
  <c r="BG158" i="2"/>
  <c r="BF158" i="2"/>
  <c r="AA158" i="2"/>
  <c r="Y158" i="2"/>
  <c r="W158" i="2"/>
  <c r="BK158" i="2"/>
  <c r="N158" i="2"/>
  <c r="BE158" i="2"/>
  <c r="BI157" i="2"/>
  <c r="BH157" i="2"/>
  <c r="BG157" i="2"/>
  <c r="BF157" i="2"/>
  <c r="AA157" i="2"/>
  <c r="Y157" i="2"/>
  <c r="W157" i="2"/>
  <c r="BK157" i="2"/>
  <c r="N157" i="2"/>
  <c r="BE157" i="2" s="1"/>
  <c r="BI156" i="2"/>
  <c r="BH156" i="2"/>
  <c r="BG156" i="2"/>
  <c r="BF156" i="2"/>
  <c r="AA156" i="2"/>
  <c r="Y156" i="2"/>
  <c r="W156" i="2"/>
  <c r="BK156" i="2"/>
  <c r="N156" i="2"/>
  <c r="BE156" i="2"/>
  <c r="BI153" i="2"/>
  <c r="BH153" i="2"/>
  <c r="BG153" i="2"/>
  <c r="BF153" i="2"/>
  <c r="AA153" i="2"/>
  <c r="Y153" i="2"/>
  <c r="W153" i="2"/>
  <c r="BK153" i="2"/>
  <c r="N153" i="2"/>
  <c r="BE153" i="2" s="1"/>
  <c r="BI150" i="2"/>
  <c r="BH150" i="2"/>
  <c r="BG150" i="2"/>
  <c r="BF150" i="2"/>
  <c r="AA150" i="2"/>
  <c r="Y150" i="2"/>
  <c r="W150" i="2"/>
  <c r="BK150" i="2"/>
  <c r="N150" i="2"/>
  <c r="BE150" i="2"/>
  <c r="BI147" i="2"/>
  <c r="BH147" i="2"/>
  <c r="BG147" i="2"/>
  <c r="BF147" i="2"/>
  <c r="AA147" i="2"/>
  <c r="Y147" i="2"/>
  <c r="W147" i="2"/>
  <c r="BK147" i="2"/>
  <c r="N147" i="2"/>
  <c r="BE147" i="2" s="1"/>
  <c r="BI144" i="2"/>
  <c r="BH144" i="2"/>
  <c r="BG144" i="2"/>
  <c r="BF144" i="2"/>
  <c r="AA144" i="2"/>
  <c r="Y144" i="2"/>
  <c r="W144" i="2"/>
  <c r="BK144" i="2"/>
  <c r="N144" i="2"/>
  <c r="BE144" i="2"/>
  <c r="BI141" i="2"/>
  <c r="BH141" i="2"/>
  <c r="BG141" i="2"/>
  <c r="BF141" i="2"/>
  <c r="AA141" i="2"/>
  <c r="Y141" i="2"/>
  <c r="W141" i="2"/>
  <c r="BK141" i="2"/>
  <c r="N141" i="2"/>
  <c r="BE141" i="2" s="1"/>
  <c r="BI138" i="2"/>
  <c r="BH138" i="2"/>
  <c r="BG138" i="2"/>
  <c r="BF138" i="2"/>
  <c r="AA138" i="2"/>
  <c r="Y138" i="2"/>
  <c r="W138" i="2"/>
  <c r="BK138" i="2"/>
  <c r="N138" i="2"/>
  <c r="BE138" i="2"/>
  <c r="BI134" i="2"/>
  <c r="BH134" i="2"/>
  <c r="BG134" i="2"/>
  <c r="BF134" i="2"/>
  <c r="AA134" i="2"/>
  <c r="Y134" i="2"/>
  <c r="W134" i="2"/>
  <c r="BK134" i="2"/>
  <c r="N134" i="2"/>
  <c r="BE134" i="2" s="1"/>
  <c r="BI131" i="2"/>
  <c r="BH131" i="2"/>
  <c r="BG131" i="2"/>
  <c r="BF131" i="2"/>
  <c r="AA131" i="2"/>
  <c r="Y131" i="2"/>
  <c r="W131" i="2"/>
  <c r="BK131" i="2"/>
  <c r="N131" i="2"/>
  <c r="BE131" i="2"/>
  <c r="BI130" i="2"/>
  <c r="BH130" i="2"/>
  <c r="BG130" i="2"/>
  <c r="BF130" i="2"/>
  <c r="AA130" i="2"/>
  <c r="Y130" i="2"/>
  <c r="W130" i="2"/>
  <c r="BK130" i="2"/>
  <c r="N130" i="2"/>
  <c r="BE130" i="2" s="1"/>
  <c r="BI127" i="2"/>
  <c r="BH127" i="2"/>
  <c r="BG127" i="2"/>
  <c r="BF127" i="2"/>
  <c r="AA127" i="2"/>
  <c r="Y127" i="2"/>
  <c r="W127" i="2"/>
  <c r="BK127" i="2"/>
  <c r="N127" i="2"/>
  <c r="BE127" i="2"/>
  <c r="BI124" i="2"/>
  <c r="BH124" i="2"/>
  <c r="BG124" i="2"/>
  <c r="BF124" i="2"/>
  <c r="AA124" i="2"/>
  <c r="Y124" i="2"/>
  <c r="W124" i="2"/>
  <c r="BK124" i="2"/>
  <c r="N124" i="2"/>
  <c r="BE124" i="2" s="1"/>
  <c r="BI121" i="2"/>
  <c r="BH121" i="2"/>
  <c r="BG121" i="2"/>
  <c r="BF121" i="2"/>
  <c r="AA121" i="2"/>
  <c r="Y121" i="2"/>
  <c r="W121" i="2"/>
  <c r="BK121" i="2"/>
  <c r="N121" i="2"/>
  <c r="BE121" i="2"/>
  <c r="BI120" i="2"/>
  <c r="H36" i="2" s="1"/>
  <c r="BD88" i="1" s="1"/>
  <c r="BH120" i="2"/>
  <c r="BG120" i="2"/>
  <c r="BF120" i="2"/>
  <c r="H33" i="2" s="1"/>
  <c r="BA88" i="1" s="1"/>
  <c r="AA120" i="2"/>
  <c r="AA119" i="2" s="1"/>
  <c r="Y120" i="2"/>
  <c r="Y119" i="2"/>
  <c r="W120" i="2"/>
  <c r="W119" i="2" s="1"/>
  <c r="BK120" i="2"/>
  <c r="N120" i="2"/>
  <c r="BE120" i="2" s="1"/>
  <c r="F111" i="2"/>
  <c r="F109" i="2"/>
  <c r="M28" i="2"/>
  <c r="AS88" i="1"/>
  <c r="AS87" i="1" s="1"/>
  <c r="F81" i="2"/>
  <c r="F79" i="2"/>
  <c r="O21" i="2"/>
  <c r="E21" i="2"/>
  <c r="M114" i="2" s="1"/>
  <c r="O20" i="2"/>
  <c r="O18" i="2"/>
  <c r="E18" i="2"/>
  <c r="M83" i="2" s="1"/>
  <c r="M113" i="2"/>
  <c r="O17" i="2"/>
  <c r="O15" i="2"/>
  <c r="E15" i="2"/>
  <c r="F114" i="2" s="1"/>
  <c r="F84" i="2"/>
  <c r="O14" i="2"/>
  <c r="O12" i="2"/>
  <c r="E12" i="2"/>
  <c r="F83" i="2" s="1"/>
  <c r="F113" i="2"/>
  <c r="O11" i="2"/>
  <c r="O9" i="2"/>
  <c r="M111" i="2" s="1"/>
  <c r="M81" i="2"/>
  <c r="F6" i="2"/>
  <c r="F108" i="2" s="1"/>
  <c r="AK27" i="1"/>
  <c r="AM83" i="1"/>
  <c r="L83" i="1"/>
  <c r="AM82" i="1"/>
  <c r="L82" i="1"/>
  <c r="AM80" i="1"/>
  <c r="L80" i="1"/>
  <c r="L78" i="1"/>
  <c r="L77" i="1"/>
  <c r="W118" i="2" l="1"/>
  <c r="W117" i="2" s="1"/>
  <c r="AU88" i="1" s="1"/>
  <c r="AU87" i="1" s="1"/>
  <c r="Y118" i="2"/>
  <c r="Y117" i="2" s="1"/>
  <c r="W223" i="2"/>
  <c r="F84" i="3"/>
  <c r="F78" i="3"/>
  <c r="M83" i="3"/>
  <c r="Y113" i="3"/>
  <c r="Y112" i="3" s="1"/>
  <c r="Y111" i="3" s="1"/>
  <c r="H34" i="2"/>
  <c r="BB88" i="1" s="1"/>
  <c r="AA223" i="2"/>
  <c r="AA118" i="2" s="1"/>
  <c r="AA117" i="2" s="1"/>
  <c r="H33" i="3"/>
  <c r="BA89" i="1" s="1"/>
  <c r="H35" i="3"/>
  <c r="BC89" i="1" s="1"/>
  <c r="BK113" i="3"/>
  <c r="N113" i="3" s="1"/>
  <c r="N90" i="3" s="1"/>
  <c r="AA113" i="3"/>
  <c r="AA112" i="3" s="1"/>
  <c r="AA111" i="3" s="1"/>
  <c r="M32" i="3"/>
  <c r="AV89" i="1" s="1"/>
  <c r="BA87" i="1"/>
  <c r="W32" i="1" s="1"/>
  <c r="M33" i="3"/>
  <c r="AW89" i="1" s="1"/>
  <c r="H36" i="3"/>
  <c r="BD89" i="1" s="1"/>
  <c r="BD87" i="1" s="1"/>
  <c r="W35" i="1" s="1"/>
  <c r="H34" i="3"/>
  <c r="BB89" i="1" s="1"/>
  <c r="BB87" i="1" s="1"/>
  <c r="AX87" i="1" s="1"/>
  <c r="H35" i="2"/>
  <c r="BC88" i="1" s="1"/>
  <c r="BC87" i="1" s="1"/>
  <c r="W34" i="1" s="1"/>
  <c r="BK119" i="2"/>
  <c r="F78" i="2"/>
  <c r="M32" i="2"/>
  <c r="AV88" i="1" s="1"/>
  <c r="H32" i="2"/>
  <c r="AZ88" i="1" s="1"/>
  <c r="N119" i="2"/>
  <c r="N90" i="2" s="1"/>
  <c r="BK118" i="2"/>
  <c r="AY87" i="1"/>
  <c r="M105" i="3"/>
  <c r="F107" i="3"/>
  <c r="H32" i="3"/>
  <c r="AZ89" i="1" s="1"/>
  <c r="M33" i="2"/>
  <c r="AW88" i="1" s="1"/>
  <c r="BK112" i="3"/>
  <c r="M84" i="2"/>
  <c r="M84" i="3"/>
  <c r="AT89" i="1" l="1"/>
  <c r="W33" i="1"/>
  <c r="AW87" i="1"/>
  <c r="AK32" i="1" s="1"/>
  <c r="BK111" i="3"/>
  <c r="N111" i="3" s="1"/>
  <c r="N88" i="3" s="1"/>
  <c r="N112" i="3"/>
  <c r="N89" i="3" s="1"/>
  <c r="BK117" i="2"/>
  <c r="N117" i="2" s="1"/>
  <c r="N88" i="2" s="1"/>
  <c r="N118" i="2"/>
  <c r="N89" i="2" s="1"/>
  <c r="AZ87" i="1"/>
  <c r="AT88" i="1"/>
  <c r="M27" i="2" l="1"/>
  <c r="M30" i="2" s="1"/>
  <c r="L100" i="2"/>
  <c r="W31" i="1"/>
  <c r="AV87" i="1"/>
  <c r="M27" i="3"/>
  <c r="M30" i="3" s="1"/>
  <c r="L94" i="3"/>
  <c r="AK31" i="1" l="1"/>
  <c r="AT87" i="1"/>
  <c r="AG89" i="1"/>
  <c r="AN89" i="1" s="1"/>
  <c r="L38" i="3"/>
  <c r="AG88" i="1"/>
  <c r="L38" i="2"/>
  <c r="AG87" i="1" l="1"/>
  <c r="AN88" i="1"/>
  <c r="AN87" i="1" l="1"/>
  <c r="AN93" i="1" s="1"/>
  <c r="AK26" i="1"/>
  <c r="AK29" i="1" s="1"/>
  <c r="AK37" i="1" s="1"/>
  <c r="AG93" i="1"/>
</calcChain>
</file>

<file path=xl/sharedStrings.xml><?xml version="1.0" encoding="utf-8"?>
<sst xmlns="http://schemas.openxmlformats.org/spreadsheetml/2006/main" count="1851" uniqueCount="388">
  <si>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</si>
  <si>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</si>
  <si>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</si>
  <si>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</si>
  <si>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</si>
  <si>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</si>
  <si>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</si>
  <si>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</si>
  <si>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</si>
  <si>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</si>
  <si>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</si>
  <si>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</si>
  <si>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</si>
  <si>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</si>
  <si>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</si>
  <si>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</si>
  <si>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Stavba:</t>
  </si>
  <si>
    <t>JKSO:</t>
  </si>
  <si>
    <t>CC-CZ:</t>
  </si>
  <si>
    <t>Místo:</t>
  </si>
  <si>
    <t xml:space="preserve"> </t>
  </si>
  <si>
    <t>Datum:</t>
  </si>
  <si>
    <t>Objednatel:</t>
  </si>
  <si>
    <t>IČ:</t>
  </si>
  <si>
    <t>DIČ:</t>
  </si>
  <si>
    <t>Zhotovitel: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</si>
  <si>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</si>
  <si>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</si>
  <si>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</si>
  <si>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</si>
  <si>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</si>
  <si>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</si>
  <si>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</si>
  <si>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</si>
  <si>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</si>
  <si>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</si>
  <si>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</si>
  <si>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</si>
  <si>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</si>
  <si>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</si>
  <si>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</si>
  <si>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</si>
  <si>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</si>
  <si>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</si>
  <si>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</si>
  <si>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</si>
  <si>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</si>
  <si>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</si>
  <si>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</si>
  <si>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</si>
  <si>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</si>
  <si>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</si>
  <si>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</si>
  <si>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</si>
  <si>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</si>
  <si>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</si>
  <si>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</si>
  <si>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</si>
  <si>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</si>
  <si>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</si>
  <si>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</si>
  <si>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</si>
  <si>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</si>
  <si>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</si>
  <si>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</si>
  <si>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</si>
  <si>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</si>
  <si>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</si>
  <si>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</si>
  <si>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</si>
  <si>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</si>
  <si>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</si>
  <si>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{48da02b2-22e5-4688-a1b1-ce894563c167}</t>
  </si>
  <si>
    <t>{00000000-0000-0000-0000-000000000000}</t>
  </si>
  <si>
    <t>/</t>
  </si>
  <si>
    <t>01</t>
  </si>
  <si>
    <t>SO 01 Komunikace</t>
  </si>
  <si>
    <t>1</t>
  </si>
  <si>
    <t>{a8513825-1b8a-4620-bcdd-88b91f69c64a}</t>
  </si>
  <si>
    <t>100</t>
  </si>
  <si>
    <t>VON</t>
  </si>
  <si>
    <t>{feb32b28-bee0-4fb8-80f8-dc2a2aa9a4e6}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</si>
  <si>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</si>
  <si>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</si>
  <si>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</si>
  <si>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</si>
  <si>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</si>
  <si>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</si>
  <si>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</si>
  <si>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</si>
  <si>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</si>
  <si>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</si>
  <si>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</si>
  <si>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</si>
  <si>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01 - SO 01 Komunikace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</si>
  <si>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</si>
  <si>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</si>
  <si>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</si>
  <si>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</si>
  <si>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</si>
  <si>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</si>
  <si>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</si>
  <si>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</si>
  <si>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</si>
  <si>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</si>
  <si>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</si>
  <si>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</si>
  <si>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</si>
  <si>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</si>
  <si>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</si>
  <si>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</si>
  <si>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</si>
  <si>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</si>
  <si>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</si>
  <si>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</si>
  <si>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</si>
  <si>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</si>
  <si>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</si>
  <si>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</si>
  <si>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</si>
  <si>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</si>
  <si>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</si>
  <si>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</si>
  <si>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</si>
  <si>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</si>
  <si>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</si>
  <si>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</si>
  <si>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1122011R1</t>
  </si>
  <si>
    <t>Odstranění kořenů v cestě vč. odvozu</t>
  </si>
  <si>
    <t>m2</t>
  </si>
  <si>
    <t>4</t>
  </si>
  <si>
    <t>1670971428</t>
  </si>
  <si>
    <t>113107222</t>
  </si>
  <si>
    <t>Odstranění podkladu z kameniva drceného tl 200 mm strojně pl přes 200 m2</t>
  </si>
  <si>
    <t>449626241</t>
  </si>
  <si>
    <t>"asfaltová cesta" 860</t>
  </si>
  <si>
    <t>VV</t>
  </si>
  <si>
    <t>Součet</t>
  </si>
  <si>
    <t>3</t>
  </si>
  <si>
    <t>113107231</t>
  </si>
  <si>
    <t>Odstranění podkladu z betonu prostého tl 150 mm strojně pl přes 200 m2</t>
  </si>
  <si>
    <t>1011162909</t>
  </si>
  <si>
    <t>113107242</t>
  </si>
  <si>
    <t>Odstranění podkladu živičného tl 100 mm strojně pl přes 200 m2</t>
  </si>
  <si>
    <t>1693413954</t>
  </si>
  <si>
    <t>5</t>
  </si>
  <si>
    <t>113204111</t>
  </si>
  <si>
    <t>Vytrhání obrub záhonových</t>
  </si>
  <si>
    <t>m</t>
  </si>
  <si>
    <t>1606371179</t>
  </si>
  <si>
    <t>6</t>
  </si>
  <si>
    <t>121101101</t>
  </si>
  <si>
    <t>Sejmutí ornice s přemístěním na vzdálenost do 50 m</t>
  </si>
  <si>
    <t>m3</t>
  </si>
  <si>
    <t>-854272110</t>
  </si>
  <si>
    <t>50*0,1</t>
  </si>
  <si>
    <t>7</t>
  </si>
  <si>
    <t>122201101</t>
  </si>
  <si>
    <t>Odkopávky a prokopávky nezapažené v hornině tř. 3 objem do 100 m3</t>
  </si>
  <si>
    <t>-686190690</t>
  </si>
  <si>
    <t>90*0,1</t>
  </si>
  <si>
    <t>"sanace podloží" 50*0,15</t>
  </si>
  <si>
    <t>8</t>
  </si>
  <si>
    <t>122201109</t>
  </si>
  <si>
    <t>Příplatek za lepivost u odkopávek v hornině tř. 1 až 3</t>
  </si>
  <si>
    <t>1048560708</t>
  </si>
  <si>
    <t>16,5*0,3</t>
  </si>
  <si>
    <t>9</t>
  </si>
  <si>
    <t>130001101</t>
  </si>
  <si>
    <t>Příplatek za ztížení vykopávky v blízkosti inž. sítí a kořenů</t>
  </si>
  <si>
    <t>-1495639314</t>
  </si>
  <si>
    <t>10*0,1</t>
  </si>
  <si>
    <t>10</t>
  </si>
  <si>
    <t>133201101</t>
  </si>
  <si>
    <t>Hloubení šachet v hornině tř. 3 objemu do 100 m3</t>
  </si>
  <si>
    <t>1832302189</t>
  </si>
  <si>
    <t>"patky zábradlí" 0,3*0,3*0,6*26</t>
  </si>
  <si>
    <t>11</t>
  </si>
  <si>
    <t>133201109</t>
  </si>
  <si>
    <t>Příplatek za lepivost u hloubení šachet v hornině tř. 3</t>
  </si>
  <si>
    <t>1778327891</t>
  </si>
  <si>
    <t>1,404*0,3</t>
  </si>
  <si>
    <t>12</t>
  </si>
  <si>
    <t>162701105</t>
  </si>
  <si>
    <t>Vodorovné přemístění do 10000 m výkopku/sypaniny z horniny tř. 1 až 4</t>
  </si>
  <si>
    <t>1676312040</t>
  </si>
  <si>
    <t>16,5</t>
  </si>
  <si>
    <t>13</t>
  </si>
  <si>
    <t>171201211</t>
  </si>
  <si>
    <t>Poplatek za uložení odpadu ze sypaniny na skládce (skládkovné)</t>
  </si>
  <si>
    <t>t</t>
  </si>
  <si>
    <t>-948589581</t>
  </si>
  <si>
    <t>16,5*1,6</t>
  </si>
  <si>
    <t>14</t>
  </si>
  <si>
    <t>181111111</t>
  </si>
  <si>
    <t>Plošná úprava terénu do 500 m2 zemina tř 1 až 4 nerovnosti do 100 mm v rovinně a svahu do 1:5</t>
  </si>
  <si>
    <t>-1596366891</t>
  </si>
  <si>
    <t>181301101</t>
  </si>
  <si>
    <t>Rozprostření ornice tl vrstvy do 100 mm pl do 500 m2 v rovině nebo ve svahu do 1:5</t>
  </si>
  <si>
    <t>-748053522</t>
  </si>
  <si>
    <t>16</t>
  </si>
  <si>
    <t>M</t>
  </si>
  <si>
    <t>103641010</t>
  </si>
  <si>
    <t>zemina pro terénní úpravy -  ornice</t>
  </si>
  <si>
    <t>123592834</t>
  </si>
  <si>
    <t>50*0,1*1,6*1,23</t>
  </si>
  <si>
    <t>17</t>
  </si>
  <si>
    <t>181411131</t>
  </si>
  <si>
    <t>Založení parkového trávníku výsevem plochy do 1000 m2 v rovině a ve svahu do 1:5</t>
  </si>
  <si>
    <t>-1264356828</t>
  </si>
  <si>
    <t>18</t>
  </si>
  <si>
    <t>005724700</t>
  </si>
  <si>
    <t>osivo směs travní univerzál</t>
  </si>
  <si>
    <t>kg</t>
  </si>
  <si>
    <t>510039116</t>
  </si>
  <si>
    <t>19</t>
  </si>
  <si>
    <t>181951101</t>
  </si>
  <si>
    <t>Úprava pláně v hornině tř. 1 až 4 bez zhutnění</t>
  </si>
  <si>
    <t>1810351267</t>
  </si>
  <si>
    <t>"ornice" 50</t>
  </si>
  <si>
    <t>20</t>
  </si>
  <si>
    <t>181951102</t>
  </si>
  <si>
    <t>Úprava pláně v hornině tř. 1 až 4 se zhutněním</t>
  </si>
  <si>
    <t>-639855649</t>
  </si>
  <si>
    <t>"asfaltová komunikace" 900</t>
  </si>
  <si>
    <t>"cesta a plocha mlatová" 75</t>
  </si>
  <si>
    <t>"kačírek mezi cestou a pavilonem" 28</t>
  </si>
  <si>
    <t>18200R001</t>
  </si>
  <si>
    <t>Ostatní náklady na pořízení trávníku, odplevelení, zalévání, zemědělská příprava půdy vč. hnojení, údržba do 1. sečení</t>
  </si>
  <si>
    <t>-1339465297</t>
  </si>
  <si>
    <t>50</t>
  </si>
  <si>
    <t>22</t>
  </si>
  <si>
    <t>184911311</t>
  </si>
  <si>
    <t xml:space="preserve">Položení folie proti prorůstání </t>
  </si>
  <si>
    <t>1155379773</t>
  </si>
  <si>
    <t>"kačírek mezi cestou a pavilonem" 28*1,25</t>
  </si>
  <si>
    <t>23</t>
  </si>
  <si>
    <t>6933450R</t>
  </si>
  <si>
    <t xml:space="preserve">fólie kořenovzdorná </t>
  </si>
  <si>
    <t>-1634922876</t>
  </si>
  <si>
    <t>24</t>
  </si>
  <si>
    <t>275313611</t>
  </si>
  <si>
    <t>Základové patky z betonu tř. C 16/20</t>
  </si>
  <si>
    <t>1791431979</t>
  </si>
  <si>
    <t>25</t>
  </si>
  <si>
    <t>564710013.</t>
  </si>
  <si>
    <t>Podklad z kameniva hrubého drceného vel. 8-22 mm tl. 70 mm (stejná barva jako mlat)</t>
  </si>
  <si>
    <t>1061376316</t>
  </si>
  <si>
    <t>26</t>
  </si>
  <si>
    <t>564851111</t>
  </si>
  <si>
    <t>Podklad ze štěrkodrtě ŠD tl 150 mm</t>
  </si>
  <si>
    <t>549942889</t>
  </si>
  <si>
    <t>27</t>
  </si>
  <si>
    <t>564871116</t>
  </si>
  <si>
    <t>Podklad ze štěrkodrtě ŠD tl. 300 mm</t>
  </si>
  <si>
    <t>745014201</t>
  </si>
  <si>
    <t>"sanace podloží" 50</t>
  </si>
  <si>
    <t>28</t>
  </si>
  <si>
    <t>565135111</t>
  </si>
  <si>
    <t>Asfaltový beton vrstva podkladní ACP 16 (obalované kamenivo OKS) tl 50 mm</t>
  </si>
  <si>
    <t>104113046</t>
  </si>
  <si>
    <t>29</t>
  </si>
  <si>
    <t>567122111</t>
  </si>
  <si>
    <t>Podklad ze směsi stmelené cementem SC C 8/10 (KSC I) tl 120 mm</t>
  </si>
  <si>
    <t>-1980800084</t>
  </si>
  <si>
    <t>30</t>
  </si>
  <si>
    <t>573191111</t>
  </si>
  <si>
    <t>Postřik infiltrační kationaktivní emulzí v množství do 1 kg/m2</t>
  </si>
  <si>
    <t>-10925571</t>
  </si>
  <si>
    <t>31</t>
  </si>
  <si>
    <t>573231108</t>
  </si>
  <si>
    <t>Postřik živičný spojovací ze silniční emulze v množství 0,50 kg/m2</t>
  </si>
  <si>
    <t>1023344926</t>
  </si>
  <si>
    <t>32</t>
  </si>
  <si>
    <t>577143111</t>
  </si>
  <si>
    <t>Asfaltový beton vrstva obrusná ACO 8 (ABJ) tl 50 mm z nemodifikovaného asfaltu</t>
  </si>
  <si>
    <t>-1471899457</t>
  </si>
  <si>
    <t>33</t>
  </si>
  <si>
    <t>63712111R</t>
  </si>
  <si>
    <t>kačírek fr. 30-50 mm tl 100 mm s udusáním</t>
  </si>
  <si>
    <t>-1888693587</t>
  </si>
  <si>
    <t>34</t>
  </si>
  <si>
    <t>916241R1</t>
  </si>
  <si>
    <t>Obrubník z ocelového plechu 300-200/8 mm - dodávka a montáž vč. nátěru</t>
  </si>
  <si>
    <t>1987297436</t>
  </si>
  <si>
    <t>35</t>
  </si>
  <si>
    <t>916331112</t>
  </si>
  <si>
    <t>Osazení zahradního obrubníku betonového do lože z betonu s boční opěrou</t>
  </si>
  <si>
    <t>-2069796796</t>
  </si>
  <si>
    <t>"ABO 17-10" 395</t>
  </si>
  <si>
    <t>36</t>
  </si>
  <si>
    <t>59217002</t>
  </si>
  <si>
    <t>obrubník betonový zahradní  šedý 100 x 5 x 20 cm</t>
  </si>
  <si>
    <t>1083319954</t>
  </si>
  <si>
    <t>37</t>
  </si>
  <si>
    <t>916991121</t>
  </si>
  <si>
    <t>Lože pod obrubníky, krajníky nebo obruby z dlažebních kostek z betonu prostého</t>
  </si>
  <si>
    <t>-175597275</t>
  </si>
  <si>
    <t>"sadový" 0,03*395</t>
  </si>
  <si>
    <t>38</t>
  </si>
  <si>
    <t>918241R1</t>
  </si>
  <si>
    <t>pásovina 80/10 mm dl. 300 mm v beton. patce - dodávka a montáž</t>
  </si>
  <si>
    <t>kus</t>
  </si>
  <si>
    <t>-757289143</t>
  </si>
  <si>
    <t>39</t>
  </si>
  <si>
    <t>966003R</t>
  </si>
  <si>
    <t>Odstranění zábradlí z kulatiny d 120 mm na sloupcích v. 800 mm</t>
  </si>
  <si>
    <t>1634926496</t>
  </si>
  <si>
    <t>40</t>
  </si>
  <si>
    <t>997221551</t>
  </si>
  <si>
    <t>Vodorovná doprava suti ze sypkých materiálů do 1 km</t>
  </si>
  <si>
    <t>1513775524</t>
  </si>
  <si>
    <t>"kamenivo" 249,4</t>
  </si>
  <si>
    <t>41</t>
  </si>
  <si>
    <t>997221559</t>
  </si>
  <si>
    <t>Příplatek ZKD 1 km u vodorovné dopravy suti ze sypkých materiálů</t>
  </si>
  <si>
    <t>1383385782</t>
  </si>
  <si>
    <t>42</t>
  </si>
  <si>
    <t>997221561</t>
  </si>
  <si>
    <t>Vodorovná doprava suti z kusových materiálů do 1 km</t>
  </si>
  <si>
    <t>1649850077</t>
  </si>
  <si>
    <t>"beton" 279,5</t>
  </si>
  <si>
    <t>"asfalt" 189,2</t>
  </si>
  <si>
    <t>"obruby" 3,4</t>
  </si>
  <si>
    <t>"dřev. zábradlí" 0,9</t>
  </si>
  <si>
    <t>43</t>
  </si>
  <si>
    <t>997221569</t>
  </si>
  <si>
    <t>Příplatek ZKD 1 km u vodorovné dopravy suti z kusových materiálů</t>
  </si>
  <si>
    <t>-1960877854</t>
  </si>
  <si>
    <t>44</t>
  </si>
  <si>
    <t>997221815</t>
  </si>
  <si>
    <t>Poplatek za uložení betonového odpadu na skládce (skládkovné)</t>
  </si>
  <si>
    <t>-735493089</t>
  </si>
  <si>
    <t>45</t>
  </si>
  <si>
    <t>997221845</t>
  </si>
  <si>
    <t>Poplatek za uložení na skládce (skládkovné) odpadu asfaltového bez dehtu kód odpadu 170 302</t>
  </si>
  <si>
    <t>-1884191869</t>
  </si>
  <si>
    <t>46</t>
  </si>
  <si>
    <t>997221855</t>
  </si>
  <si>
    <t>Poplatek za uložení odpadu z kameniva na skládce (skládkovné)</t>
  </si>
  <si>
    <t>382236764</t>
  </si>
  <si>
    <t>47</t>
  </si>
  <si>
    <t>997013811</t>
  </si>
  <si>
    <t>Poplatek za uložení na skládce (skládkovné) stavebního odpadu dřevěného kód odpadu 170 201</t>
  </si>
  <si>
    <t>-116356016</t>
  </si>
  <si>
    <t>48</t>
  </si>
  <si>
    <t>998225111</t>
  </si>
  <si>
    <t>Přesun hmot pro pozemní komunikace s krytem z kamene, monolitickým betonovým nebo živičným</t>
  </si>
  <si>
    <t>-1033022077</t>
  </si>
  <si>
    <t>100 - VON</t>
  </si>
  <si>
    <t>Ostatní - Ostatní</t>
  </si>
  <si>
    <t xml:space="preserve">    101 - VON</t>
  </si>
  <si>
    <t>030001001</t>
  </si>
  <si>
    <t>Zařízení staveniště</t>
  </si>
  <si>
    <t>%</t>
  </si>
  <si>
    <t>1024</t>
  </si>
  <si>
    <t>-1820308899</t>
  </si>
  <si>
    <t>060001001</t>
  </si>
  <si>
    <t>Územní vlivy</t>
  </si>
  <si>
    <t>1725945832</t>
  </si>
  <si>
    <t>060001012</t>
  </si>
  <si>
    <t>Dopravně inženýrské opatření</t>
  </si>
  <si>
    <t>Kč</t>
  </si>
  <si>
    <t>1171509335</t>
  </si>
  <si>
    <t>060001013</t>
  </si>
  <si>
    <t>PD skutečného provedení díla</t>
  </si>
  <si>
    <t>-1143237002</t>
  </si>
  <si>
    <t>060002001</t>
  </si>
  <si>
    <t>Provedení hutnících zkoušek zemní pláně a jednotlivých vrstev zpevněných ploch v rozsahu dle TZ a dle platných ČSN</t>
  </si>
  <si>
    <t>-1413433942</t>
  </si>
  <si>
    <t>060002004</t>
  </si>
  <si>
    <t>Autorský dozor</t>
  </si>
  <si>
    <t>hod</t>
  </si>
  <si>
    <t>-1196933816</t>
  </si>
  <si>
    <t>060002005</t>
  </si>
  <si>
    <t>Geodetické zaměření dokončené stavby objektů, komunikací a zpevněných ploch a vysazené zeleně</t>
  </si>
  <si>
    <t>kpl</t>
  </si>
  <si>
    <t>-1288577362</t>
  </si>
  <si>
    <t>060002006</t>
  </si>
  <si>
    <t>přítomnost geotechnika na stavbě. Při provádění zemních prací se požaduje každodenní přítomnost geotechnika</t>
  </si>
  <si>
    <t>1198963092</t>
  </si>
  <si>
    <t>060002011</t>
  </si>
  <si>
    <t>kompletační a koordinační činnost</t>
  </si>
  <si>
    <t>-1003067954</t>
  </si>
  <si>
    <t>060003001</t>
  </si>
  <si>
    <t>Rezerva (dodatečné sanace…)</t>
  </si>
  <si>
    <t>-347531798</t>
  </si>
  <si>
    <t>Rekonstrukce cesty u expozice vzácných papoušků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</si>
</sst>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6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center"/>
    </xf>
    <xf numFmtId="0" fontId="0" fillId="0" borderId="6" xfId="0" applyBorder="1"/>
    <xf numFmtId="0" fontId="17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1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1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9" fillId="0" borderId="16" xfId="0" applyNumberFormat="1" applyFont="1" applyBorder="1" applyAlignment="1">
      <alignment vertical="center"/>
    </xf>
    <xf numFmtId="4" fontId="29" fillId="0" borderId="17" xfId="0" applyNumberFormat="1" applyFont="1" applyBorder="1" applyAlignment="1">
      <alignment vertical="center"/>
    </xf>
    <xf numFmtId="166" fontId="29" fillId="0" borderId="17" xfId="0" applyNumberFormat="1" applyFont="1" applyBorder="1" applyAlignment="1">
      <alignment vertical="center"/>
    </xf>
    <xf numFmtId="4" fontId="29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4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1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6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4" fillId="0" borderId="25" xfId="0" applyFont="1" applyBorder="1" applyAlignment="1" applyProtection="1">
      <alignment horizontal="center" vertical="center"/>
      <protection locked="0"/>
    </xf>
    <xf numFmtId="49" fontId="34" fillId="0" borderId="25" xfId="0" applyNumberFormat="1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4" fontId="2" fillId="0" borderId="0" xfId="0" applyNumberFormat="1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4" fontId="28" fillId="0" borderId="0" xfId="0" applyNumberFormat="1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4" fontId="24" fillId="0" borderId="0" xfId="0" applyNumberFormat="1" applyFont="1" applyBorder="1" applyAlignment="1">
      <alignment horizontal="right" vertical="center"/>
    </xf>
    <xf numFmtId="4" fontId="24" fillId="0" borderId="0" xfId="0" applyNumberFormat="1" applyFont="1" applyBorder="1" applyAlignment="1">
      <alignment vertical="center"/>
    </xf>
    <xf numFmtId="4" fontId="24" fillId="5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4" fontId="11" fillId="0" borderId="0" xfId="0" applyNumberFormat="1" applyFont="1" applyBorder="1" applyAlignment="1">
      <alignment vertical="center"/>
    </xf>
    <xf numFmtId="4" fontId="18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27" fillId="0" borderId="0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0" fontId="34" fillId="0" borderId="25" xfId="0" applyFont="1" applyBorder="1" applyAlignment="1" applyProtection="1">
      <alignment horizontal="left" vertical="center" wrapText="1"/>
      <protection locked="0"/>
    </xf>
    <xf numFmtId="4" fontId="34" fillId="0" borderId="25" xfId="0" applyNumberFormat="1" applyFont="1" applyBorder="1" applyAlignment="1" applyProtection="1">
      <alignment vertical="center"/>
      <protection locked="0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13" fillId="2" borderId="0" xfId="1" applyFont="1" applyFill="1" applyAlignment="1" applyProtection="1">
      <alignment horizontal="center" vertical="center"/>
    </xf>
    <xf numFmtId="4" fontId="18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left"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4" fontId="31" fillId="0" borderId="0" xfId="0" applyNumberFormat="1" applyFont="1" applyBorder="1" applyAlignment="1">
      <alignment vertical="center"/>
    </xf>
    <xf numFmtId="4" fontId="24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4"/>
  <sheetViews>
    <sheetView showGridLines="0" workbookViewId="0">
      <pane ySplit="1" topLeftCell="A5" activePane="bottomLeft" state="frozen"/>
      <selection pane="bottomLeft" activeCell="AB13" sqref="AB1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3"/>
      <c r="U1" s="13"/>
      <c r="V1" s="13"/>
      <c r="W1" s="15" t="s">
        <v>3</v>
      </c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7" t="s">
        <v>4</v>
      </c>
      <c r="BB1" s="17" t="s">
        <v>5</v>
      </c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T1" s="18" t="s">
        <v>6</v>
      </c>
      <c r="BU1" s="18" t="s">
        <v>6</v>
      </c>
    </row>
    <row r="2" spans="1:73" ht="36.950000000000003" customHeight="1">
      <c r="C2" s="175" t="s">
        <v>7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R2" s="182" t="s">
        <v>8</v>
      </c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S2" s="20" t="s">
        <v>9</v>
      </c>
      <c r="BT2" s="20" t="s">
        <v>10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9</v>
      </c>
      <c r="BT3" s="20" t="s">
        <v>11</v>
      </c>
    </row>
    <row r="4" spans="1:73" ht="36.950000000000003" customHeight="1">
      <c r="B4" s="24"/>
      <c r="C4" s="177" t="s">
        <v>12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25"/>
      <c r="AS4" s="19" t="s">
        <v>13</v>
      </c>
      <c r="BS4" s="20" t="s">
        <v>14</v>
      </c>
    </row>
    <row r="5" spans="1:73" ht="14.45" customHeight="1">
      <c r="B5" s="24"/>
      <c r="C5" s="26"/>
      <c r="D5" s="27" t="s">
        <v>15</v>
      </c>
      <c r="E5" s="26"/>
      <c r="F5" s="26"/>
      <c r="G5" s="26"/>
      <c r="H5" s="26"/>
      <c r="I5" s="26"/>
      <c r="J5" s="26"/>
      <c r="K5" s="179" t="s">
        <v>11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26"/>
      <c r="AQ5" s="25"/>
      <c r="BS5" s="20" t="s">
        <v>9</v>
      </c>
    </row>
    <row r="6" spans="1:73" ht="36.950000000000003" customHeight="1">
      <c r="B6" s="24"/>
      <c r="C6" s="26"/>
      <c r="D6" s="29" t="s">
        <v>16</v>
      </c>
      <c r="E6" s="26"/>
      <c r="F6" s="26"/>
      <c r="G6" s="26"/>
      <c r="H6" s="26"/>
      <c r="I6" s="26"/>
      <c r="J6" s="26"/>
      <c r="K6" s="181" t="s">
        <v>387</v>
      </c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26"/>
      <c r="AQ6" s="25"/>
      <c r="BS6" s="20" t="s">
        <v>9</v>
      </c>
    </row>
    <row r="7" spans="1:73" ht="14.45" customHeight="1">
      <c r="B7" s="24"/>
      <c r="C7" s="26"/>
      <c r="D7" s="30" t="s">
        <v>17</v>
      </c>
      <c r="E7" s="26"/>
      <c r="F7" s="26"/>
      <c r="G7" s="26"/>
      <c r="H7" s="26"/>
      <c r="I7" s="26"/>
      <c r="J7" s="26"/>
      <c r="K7" s="28" t="s">
        <v>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0" t="s">
        <v>18</v>
      </c>
      <c r="AL7" s="26"/>
      <c r="AM7" s="26"/>
      <c r="AN7" s="28" t="s">
        <v>5</v>
      </c>
      <c r="AO7" s="26"/>
      <c r="AP7" s="26"/>
      <c r="AQ7" s="25"/>
      <c r="BS7" s="20" t="s">
        <v>9</v>
      </c>
    </row>
    <row r="8" spans="1:73" ht="14.45" customHeight="1">
      <c r="B8" s="24"/>
      <c r="C8" s="26"/>
      <c r="D8" s="30" t="s">
        <v>19</v>
      </c>
      <c r="E8" s="26"/>
      <c r="F8" s="26"/>
      <c r="G8" s="26"/>
      <c r="H8" s="26"/>
      <c r="I8" s="26"/>
      <c r="J8" s="26"/>
      <c r="K8" s="28" t="s">
        <v>20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0" t="s">
        <v>21</v>
      </c>
      <c r="AL8" s="26"/>
      <c r="AM8" s="26"/>
      <c r="AN8" s="172">
        <v>43445</v>
      </c>
      <c r="AO8" s="26"/>
      <c r="AP8" s="26"/>
      <c r="AQ8" s="25"/>
      <c r="BS8" s="20" t="s">
        <v>9</v>
      </c>
    </row>
    <row r="9" spans="1:73" ht="14.45" customHeight="1">
      <c r="B9" s="24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5"/>
      <c r="BS9" s="20" t="s">
        <v>9</v>
      </c>
    </row>
    <row r="10" spans="1:73" ht="14.45" customHeight="1">
      <c r="B10" s="24"/>
      <c r="C10" s="26"/>
      <c r="D10" s="30" t="s">
        <v>22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0" t="s">
        <v>23</v>
      </c>
      <c r="AL10" s="26"/>
      <c r="AM10" s="26"/>
      <c r="AN10" s="28" t="s">
        <v>5</v>
      </c>
      <c r="AO10" s="26"/>
      <c r="AP10" s="26"/>
      <c r="AQ10" s="25"/>
      <c r="BS10" s="20" t="s">
        <v>9</v>
      </c>
    </row>
    <row r="11" spans="1:73" ht="18.399999999999999" customHeight="1">
      <c r="B11" s="24"/>
      <c r="C11" s="26"/>
      <c r="D11" s="26"/>
      <c r="E11" s="28" t="s">
        <v>20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0" t="s">
        <v>24</v>
      </c>
      <c r="AL11" s="26"/>
      <c r="AM11" s="26"/>
      <c r="AN11" s="28" t="s">
        <v>5</v>
      </c>
      <c r="AO11" s="26"/>
      <c r="AP11" s="26"/>
      <c r="AQ11" s="25"/>
      <c r="BS11" s="20" t="s">
        <v>9</v>
      </c>
    </row>
    <row r="12" spans="1:73" ht="6.95" customHeight="1">
      <c r="B12" s="24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5"/>
      <c r="BS12" s="20" t="s">
        <v>9</v>
      </c>
    </row>
    <row r="13" spans="1:73" ht="14.45" customHeight="1">
      <c r="B13" s="24"/>
      <c r="C13" s="26"/>
      <c r="D13" s="30" t="s">
        <v>25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0" t="s">
        <v>23</v>
      </c>
      <c r="AL13" s="26"/>
      <c r="AM13" s="26"/>
      <c r="AN13" s="28" t="s">
        <v>5</v>
      </c>
      <c r="AO13" s="26"/>
      <c r="AP13" s="26"/>
      <c r="AQ13" s="25"/>
      <c r="BS13" s="20" t="s">
        <v>9</v>
      </c>
    </row>
    <row r="14" spans="1:73" ht="15">
      <c r="B14" s="24"/>
      <c r="C14" s="26"/>
      <c r="D14" s="26"/>
      <c r="E14" s="28" t="s">
        <v>20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30" t="s">
        <v>24</v>
      </c>
      <c r="AL14" s="26"/>
      <c r="AM14" s="26"/>
      <c r="AN14" s="28" t="s">
        <v>5</v>
      </c>
      <c r="AO14" s="26"/>
      <c r="AP14" s="26"/>
      <c r="AQ14" s="25"/>
      <c r="BS14" s="20" t="s">
        <v>9</v>
      </c>
    </row>
    <row r="15" spans="1:73" ht="6.95" customHeight="1">
      <c r="B15" s="24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5"/>
      <c r="BS15" s="20" t="s">
        <v>6</v>
      </c>
    </row>
    <row r="16" spans="1:73" ht="14.45" customHeight="1">
      <c r="B16" s="24"/>
      <c r="C16" s="26"/>
      <c r="D16" s="30" t="s">
        <v>26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0" t="s">
        <v>23</v>
      </c>
      <c r="AL16" s="26"/>
      <c r="AM16" s="26"/>
      <c r="AN16" s="28" t="s">
        <v>5</v>
      </c>
      <c r="AO16" s="26"/>
      <c r="AP16" s="26"/>
      <c r="AQ16" s="25"/>
      <c r="BS16" s="20" t="s">
        <v>6</v>
      </c>
    </row>
    <row r="17" spans="2:71" ht="18.399999999999999" customHeight="1">
      <c r="B17" s="24"/>
      <c r="C17" s="26"/>
      <c r="D17" s="26"/>
      <c r="E17" s="28" t="s">
        <v>20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 t="s">
        <v>24</v>
      </c>
      <c r="AL17" s="26"/>
      <c r="AM17" s="26"/>
      <c r="AN17" s="28" t="s">
        <v>5</v>
      </c>
      <c r="AO17" s="26"/>
      <c r="AP17" s="26"/>
      <c r="AQ17" s="25"/>
      <c r="BS17" s="20" t="s">
        <v>27</v>
      </c>
    </row>
    <row r="18" spans="2:71" ht="6.95" customHeight="1">
      <c r="B18" s="24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5"/>
      <c r="BS18" s="20" t="s">
        <v>9</v>
      </c>
    </row>
    <row r="19" spans="2:71" ht="14.45" customHeight="1">
      <c r="B19" s="24"/>
      <c r="C19" s="26"/>
      <c r="D19" s="30" t="s">
        <v>28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30" t="s">
        <v>23</v>
      </c>
      <c r="AL19" s="26"/>
      <c r="AM19" s="26"/>
      <c r="AN19" s="28" t="s">
        <v>5</v>
      </c>
      <c r="AO19" s="26"/>
      <c r="AP19" s="26"/>
      <c r="AQ19" s="25"/>
      <c r="BS19" s="20" t="s">
        <v>9</v>
      </c>
    </row>
    <row r="20" spans="2:71" ht="18.399999999999999" customHeight="1">
      <c r="B20" s="24"/>
      <c r="C20" s="26"/>
      <c r="D20" s="26"/>
      <c r="E20" s="28" t="s">
        <v>20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30" t="s">
        <v>24</v>
      </c>
      <c r="AL20" s="26"/>
      <c r="AM20" s="26"/>
      <c r="AN20" s="28" t="s">
        <v>5</v>
      </c>
      <c r="AO20" s="26"/>
      <c r="AP20" s="26"/>
      <c r="AQ20" s="25"/>
    </row>
    <row r="21" spans="2:71" ht="6.95" customHeight="1">
      <c r="B21" s="24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5"/>
    </row>
    <row r="22" spans="2:71" ht="15">
      <c r="B22" s="24"/>
      <c r="C22" s="26"/>
      <c r="D22" s="30" t="s">
        <v>29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5"/>
    </row>
    <row r="23" spans="2:71" ht="16.5" customHeight="1">
      <c r="B23" s="24"/>
      <c r="C23" s="26"/>
      <c r="D23" s="26"/>
      <c r="E23" s="197" t="s">
        <v>5</v>
      </c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26"/>
      <c r="AP23" s="26"/>
      <c r="AQ23" s="25"/>
    </row>
    <row r="24" spans="2:71" ht="6.95" customHeight="1">
      <c r="B24" s="24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5"/>
    </row>
    <row r="25" spans="2:71" ht="6.95" customHeight="1">
      <c r="B25" s="24"/>
      <c r="C25" s="26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6"/>
      <c r="AQ25" s="25"/>
    </row>
    <row r="26" spans="2:71" ht="14.45" customHeight="1">
      <c r="B26" s="24"/>
      <c r="C26" s="26"/>
      <c r="D26" s="32" t="s">
        <v>30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198">
        <f>ROUND(AG87,2)</f>
        <v>0</v>
      </c>
      <c r="AL26" s="180"/>
      <c r="AM26" s="180"/>
      <c r="AN26" s="180"/>
      <c r="AO26" s="180"/>
      <c r="AP26" s="26"/>
      <c r="AQ26" s="25"/>
    </row>
    <row r="27" spans="2:71" ht="14.45" customHeight="1">
      <c r="B27" s="24"/>
      <c r="C27" s="26"/>
      <c r="D27" s="32" t="s">
        <v>31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198">
        <f>ROUND(AG91,2)</f>
        <v>0</v>
      </c>
      <c r="AL27" s="198"/>
      <c r="AM27" s="198"/>
      <c r="AN27" s="198"/>
      <c r="AO27" s="198"/>
      <c r="AP27" s="26"/>
      <c r="AQ27" s="25"/>
    </row>
    <row r="28" spans="2:71" s="1" customFormat="1" ht="6.95" customHeight="1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5"/>
    </row>
    <row r="29" spans="2:71" s="1" customFormat="1" ht="25.9" customHeight="1">
      <c r="B29" s="33"/>
      <c r="C29" s="34"/>
      <c r="D29" s="36" t="s">
        <v>32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199">
        <f>ROUND(AK26+AK27,2)</f>
        <v>0</v>
      </c>
      <c r="AL29" s="200"/>
      <c r="AM29" s="200"/>
      <c r="AN29" s="200"/>
      <c r="AO29" s="200"/>
      <c r="AP29" s="34"/>
      <c r="AQ29" s="35"/>
    </row>
    <row r="30" spans="2:71" s="1" customFormat="1" ht="6.95" customHeight="1"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5"/>
    </row>
    <row r="31" spans="2:71" s="2" customFormat="1" ht="14.45" customHeight="1">
      <c r="B31" s="38"/>
      <c r="C31" s="39"/>
      <c r="D31" s="40" t="s">
        <v>33</v>
      </c>
      <c r="E31" s="39"/>
      <c r="F31" s="40" t="s">
        <v>34</v>
      </c>
      <c r="G31" s="39"/>
      <c r="H31" s="39"/>
      <c r="I31" s="39"/>
      <c r="J31" s="39"/>
      <c r="K31" s="39"/>
      <c r="L31" s="173">
        <v>0.21</v>
      </c>
      <c r="M31" s="174"/>
      <c r="N31" s="174"/>
      <c r="O31" s="174"/>
      <c r="P31" s="39"/>
      <c r="Q31" s="39"/>
      <c r="R31" s="39"/>
      <c r="S31" s="39"/>
      <c r="T31" s="42" t="s">
        <v>35</v>
      </c>
      <c r="U31" s="39"/>
      <c r="V31" s="39"/>
      <c r="W31" s="201">
        <f>ROUND(AZ87+SUM(CD92),2)</f>
        <v>0</v>
      </c>
      <c r="X31" s="174"/>
      <c r="Y31" s="174"/>
      <c r="Z31" s="174"/>
      <c r="AA31" s="174"/>
      <c r="AB31" s="174"/>
      <c r="AC31" s="174"/>
      <c r="AD31" s="174"/>
      <c r="AE31" s="174"/>
      <c r="AF31" s="39"/>
      <c r="AG31" s="39"/>
      <c r="AH31" s="39"/>
      <c r="AI31" s="39"/>
      <c r="AJ31" s="39"/>
      <c r="AK31" s="201">
        <f>ROUND(AV87+SUM(BY92),2)</f>
        <v>0</v>
      </c>
      <c r="AL31" s="174"/>
      <c r="AM31" s="174"/>
      <c r="AN31" s="174"/>
      <c r="AO31" s="174"/>
      <c r="AP31" s="39"/>
      <c r="AQ31" s="43"/>
    </row>
    <row r="32" spans="2:71" s="2" customFormat="1" ht="14.45" customHeight="1">
      <c r="B32" s="38"/>
      <c r="C32" s="39"/>
      <c r="D32" s="39"/>
      <c r="E32" s="39"/>
      <c r="F32" s="40" t="s">
        <v>36</v>
      </c>
      <c r="G32" s="39"/>
      <c r="H32" s="39"/>
      <c r="I32" s="39"/>
      <c r="J32" s="39"/>
      <c r="K32" s="39"/>
      <c r="L32" s="173">
        <v>0.15</v>
      </c>
      <c r="M32" s="174"/>
      <c r="N32" s="174"/>
      <c r="O32" s="174"/>
      <c r="P32" s="39"/>
      <c r="Q32" s="39"/>
      <c r="R32" s="39"/>
      <c r="S32" s="39"/>
      <c r="T32" s="42" t="s">
        <v>35</v>
      </c>
      <c r="U32" s="39"/>
      <c r="V32" s="39"/>
      <c r="W32" s="201">
        <f>ROUND(BA87+SUM(CE92),2)</f>
        <v>0</v>
      </c>
      <c r="X32" s="174"/>
      <c r="Y32" s="174"/>
      <c r="Z32" s="174"/>
      <c r="AA32" s="174"/>
      <c r="AB32" s="174"/>
      <c r="AC32" s="174"/>
      <c r="AD32" s="174"/>
      <c r="AE32" s="174"/>
      <c r="AF32" s="39"/>
      <c r="AG32" s="39"/>
      <c r="AH32" s="39"/>
      <c r="AI32" s="39"/>
      <c r="AJ32" s="39"/>
      <c r="AK32" s="201">
        <f>ROUND(AW87+SUM(BZ92),2)</f>
        <v>0</v>
      </c>
      <c r="AL32" s="174"/>
      <c r="AM32" s="174"/>
      <c r="AN32" s="174"/>
      <c r="AO32" s="174"/>
      <c r="AP32" s="39"/>
      <c r="AQ32" s="43"/>
    </row>
    <row r="33" spans="2:43" s="2" customFormat="1" ht="14.45" hidden="1" customHeight="1">
      <c r="B33" s="38"/>
      <c r="C33" s="39"/>
      <c r="D33" s="39"/>
      <c r="E33" s="39"/>
      <c r="F33" s="40" t="s">
        <v>37</v>
      </c>
      <c r="G33" s="39"/>
      <c r="H33" s="39"/>
      <c r="I33" s="39"/>
      <c r="J33" s="39"/>
      <c r="K33" s="39"/>
      <c r="L33" s="173">
        <v>0.21</v>
      </c>
      <c r="M33" s="174"/>
      <c r="N33" s="174"/>
      <c r="O33" s="174"/>
      <c r="P33" s="39"/>
      <c r="Q33" s="39"/>
      <c r="R33" s="39"/>
      <c r="S33" s="39"/>
      <c r="T33" s="42" t="s">
        <v>35</v>
      </c>
      <c r="U33" s="39"/>
      <c r="V33" s="39"/>
      <c r="W33" s="201">
        <f>ROUND(BB87+SUM(CF92),2)</f>
        <v>0</v>
      </c>
      <c r="X33" s="174"/>
      <c r="Y33" s="174"/>
      <c r="Z33" s="174"/>
      <c r="AA33" s="174"/>
      <c r="AB33" s="174"/>
      <c r="AC33" s="174"/>
      <c r="AD33" s="174"/>
      <c r="AE33" s="174"/>
      <c r="AF33" s="39"/>
      <c r="AG33" s="39"/>
      <c r="AH33" s="39"/>
      <c r="AI33" s="39"/>
      <c r="AJ33" s="39"/>
      <c r="AK33" s="201">
        <v>0</v>
      </c>
      <c r="AL33" s="174"/>
      <c r="AM33" s="174"/>
      <c r="AN33" s="174"/>
      <c r="AO33" s="174"/>
      <c r="AP33" s="39"/>
      <c r="AQ33" s="43"/>
    </row>
    <row r="34" spans="2:43" s="2" customFormat="1" ht="14.45" hidden="1" customHeight="1">
      <c r="B34" s="38"/>
      <c r="C34" s="39"/>
      <c r="D34" s="39"/>
      <c r="E34" s="39"/>
      <c r="F34" s="40" t="s">
        <v>38</v>
      </c>
      <c r="G34" s="39"/>
      <c r="H34" s="39"/>
      <c r="I34" s="39"/>
      <c r="J34" s="39"/>
      <c r="K34" s="39"/>
      <c r="L34" s="173">
        <v>0.15</v>
      </c>
      <c r="M34" s="174"/>
      <c r="N34" s="174"/>
      <c r="O34" s="174"/>
      <c r="P34" s="39"/>
      <c r="Q34" s="39"/>
      <c r="R34" s="39"/>
      <c r="S34" s="39"/>
      <c r="T34" s="42" t="s">
        <v>35</v>
      </c>
      <c r="U34" s="39"/>
      <c r="V34" s="39"/>
      <c r="W34" s="201">
        <f>ROUND(BC87+SUM(CG92),2)</f>
        <v>0</v>
      </c>
      <c r="X34" s="174"/>
      <c r="Y34" s="174"/>
      <c r="Z34" s="174"/>
      <c r="AA34" s="174"/>
      <c r="AB34" s="174"/>
      <c r="AC34" s="174"/>
      <c r="AD34" s="174"/>
      <c r="AE34" s="174"/>
      <c r="AF34" s="39"/>
      <c r="AG34" s="39"/>
      <c r="AH34" s="39"/>
      <c r="AI34" s="39"/>
      <c r="AJ34" s="39"/>
      <c r="AK34" s="201">
        <v>0</v>
      </c>
      <c r="AL34" s="174"/>
      <c r="AM34" s="174"/>
      <c r="AN34" s="174"/>
      <c r="AO34" s="174"/>
      <c r="AP34" s="39"/>
      <c r="AQ34" s="43"/>
    </row>
    <row r="35" spans="2:43" s="2" customFormat="1" ht="14.45" hidden="1" customHeight="1">
      <c r="B35" s="38"/>
      <c r="C35" s="39"/>
      <c r="D35" s="39"/>
      <c r="E35" s="39"/>
      <c r="F35" s="40" t="s">
        <v>39</v>
      </c>
      <c r="G35" s="39"/>
      <c r="H35" s="39"/>
      <c r="I35" s="39"/>
      <c r="J35" s="39"/>
      <c r="K35" s="39"/>
      <c r="L35" s="173">
        <v>0</v>
      </c>
      <c r="M35" s="174"/>
      <c r="N35" s="174"/>
      <c r="O35" s="174"/>
      <c r="P35" s="39"/>
      <c r="Q35" s="39"/>
      <c r="R35" s="39"/>
      <c r="S35" s="39"/>
      <c r="T35" s="42" t="s">
        <v>35</v>
      </c>
      <c r="U35" s="39"/>
      <c r="V35" s="39"/>
      <c r="W35" s="201">
        <f>ROUND(BD87+SUM(CH92),2)</f>
        <v>0</v>
      </c>
      <c r="X35" s="174"/>
      <c r="Y35" s="174"/>
      <c r="Z35" s="174"/>
      <c r="AA35" s="174"/>
      <c r="AB35" s="174"/>
      <c r="AC35" s="174"/>
      <c r="AD35" s="174"/>
      <c r="AE35" s="174"/>
      <c r="AF35" s="39"/>
      <c r="AG35" s="39"/>
      <c r="AH35" s="39"/>
      <c r="AI35" s="39"/>
      <c r="AJ35" s="39"/>
      <c r="AK35" s="201">
        <v>0</v>
      </c>
      <c r="AL35" s="174"/>
      <c r="AM35" s="174"/>
      <c r="AN35" s="174"/>
      <c r="AO35" s="174"/>
      <c r="AP35" s="39"/>
      <c r="AQ35" s="43"/>
    </row>
    <row r="36" spans="2:43" s="1" customFormat="1" ht="6.95" customHeight="1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5"/>
    </row>
    <row r="37" spans="2:43" s="1" customFormat="1" ht="25.9" customHeight="1">
      <c r="B37" s="33"/>
      <c r="C37" s="44"/>
      <c r="D37" s="45" t="s">
        <v>40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7" t="s">
        <v>41</v>
      </c>
      <c r="U37" s="46"/>
      <c r="V37" s="46"/>
      <c r="W37" s="46"/>
      <c r="X37" s="203" t="s">
        <v>42</v>
      </c>
      <c r="Y37" s="204"/>
      <c r="Z37" s="204"/>
      <c r="AA37" s="204"/>
      <c r="AB37" s="204"/>
      <c r="AC37" s="46"/>
      <c r="AD37" s="46"/>
      <c r="AE37" s="46"/>
      <c r="AF37" s="46"/>
      <c r="AG37" s="46"/>
      <c r="AH37" s="46"/>
      <c r="AI37" s="46"/>
      <c r="AJ37" s="46"/>
      <c r="AK37" s="205">
        <f>SUM(AK29:AK35)</f>
        <v>0</v>
      </c>
      <c r="AL37" s="204"/>
      <c r="AM37" s="204"/>
      <c r="AN37" s="204"/>
      <c r="AO37" s="206"/>
      <c r="AP37" s="44"/>
      <c r="AQ37" s="35"/>
    </row>
    <row r="38" spans="2:43" s="1" customFormat="1" ht="14.45" customHeight="1"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5"/>
    </row>
    <row r="39" spans="2:43">
      <c r="B39" s="24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5"/>
    </row>
    <row r="40" spans="2:43">
      <c r="B40" s="24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5"/>
    </row>
    <row r="41" spans="2:43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5"/>
    </row>
    <row r="42" spans="2:43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5"/>
    </row>
    <row r="43" spans="2:43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5"/>
    </row>
    <row r="44" spans="2:43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5"/>
    </row>
    <row r="45" spans="2:43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5"/>
    </row>
    <row r="46" spans="2:43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5"/>
    </row>
    <row r="47" spans="2:43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5"/>
    </row>
    <row r="48" spans="2:43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5"/>
    </row>
    <row r="49" spans="2:43" s="1" customFormat="1" ht="15">
      <c r="B49" s="33"/>
      <c r="C49" s="34"/>
      <c r="D49" s="48" t="s">
        <v>43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50"/>
      <c r="AA49" s="34"/>
      <c r="AB49" s="34"/>
      <c r="AC49" s="48" t="s">
        <v>44</v>
      </c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50"/>
      <c r="AP49" s="34"/>
      <c r="AQ49" s="35"/>
    </row>
    <row r="50" spans="2:43">
      <c r="B50" s="24"/>
      <c r="C50" s="26"/>
      <c r="D50" s="51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52"/>
      <c r="AA50" s="26"/>
      <c r="AB50" s="26"/>
      <c r="AC50" s="51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52"/>
      <c r="AP50" s="26"/>
      <c r="AQ50" s="25"/>
    </row>
    <row r="51" spans="2:43">
      <c r="B51" s="24"/>
      <c r="C51" s="26"/>
      <c r="D51" s="51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52"/>
      <c r="AA51" s="26"/>
      <c r="AB51" s="26"/>
      <c r="AC51" s="51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52"/>
      <c r="AP51" s="26"/>
      <c r="AQ51" s="25"/>
    </row>
    <row r="52" spans="2:43">
      <c r="B52" s="24"/>
      <c r="C52" s="26"/>
      <c r="D52" s="51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52"/>
      <c r="AA52" s="26"/>
      <c r="AB52" s="26"/>
      <c r="AC52" s="51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52"/>
      <c r="AP52" s="26"/>
      <c r="AQ52" s="25"/>
    </row>
    <row r="53" spans="2:43">
      <c r="B53" s="24"/>
      <c r="C53" s="26"/>
      <c r="D53" s="51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52"/>
      <c r="AA53" s="26"/>
      <c r="AB53" s="26"/>
      <c r="AC53" s="51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52"/>
      <c r="AP53" s="26"/>
      <c r="AQ53" s="25"/>
    </row>
    <row r="54" spans="2:43">
      <c r="B54" s="24"/>
      <c r="C54" s="26"/>
      <c r="D54" s="51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52"/>
      <c r="AA54" s="26"/>
      <c r="AB54" s="26"/>
      <c r="AC54" s="51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52"/>
      <c r="AP54" s="26"/>
      <c r="AQ54" s="25"/>
    </row>
    <row r="55" spans="2:43">
      <c r="B55" s="24"/>
      <c r="C55" s="26"/>
      <c r="D55" s="51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52"/>
      <c r="AA55" s="26"/>
      <c r="AB55" s="26"/>
      <c r="AC55" s="51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52"/>
      <c r="AP55" s="26"/>
      <c r="AQ55" s="25"/>
    </row>
    <row r="56" spans="2:43">
      <c r="B56" s="24"/>
      <c r="C56" s="26"/>
      <c r="D56" s="51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52"/>
      <c r="AA56" s="26"/>
      <c r="AB56" s="26"/>
      <c r="AC56" s="51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52"/>
      <c r="AP56" s="26"/>
      <c r="AQ56" s="25"/>
    </row>
    <row r="57" spans="2:43">
      <c r="B57" s="24"/>
      <c r="C57" s="26"/>
      <c r="D57" s="51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52"/>
      <c r="AA57" s="26"/>
      <c r="AB57" s="26"/>
      <c r="AC57" s="51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52"/>
      <c r="AP57" s="26"/>
      <c r="AQ57" s="25"/>
    </row>
    <row r="58" spans="2:43" s="1" customFormat="1" ht="15">
      <c r="B58" s="33"/>
      <c r="C58" s="34"/>
      <c r="D58" s="53" t="s">
        <v>45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5" t="s">
        <v>46</v>
      </c>
      <c r="S58" s="54"/>
      <c r="T58" s="54"/>
      <c r="U58" s="54"/>
      <c r="V58" s="54"/>
      <c r="W58" s="54"/>
      <c r="X58" s="54"/>
      <c r="Y58" s="54"/>
      <c r="Z58" s="56"/>
      <c r="AA58" s="34"/>
      <c r="AB58" s="34"/>
      <c r="AC58" s="53" t="s">
        <v>45</v>
      </c>
      <c r="AD58" s="54"/>
      <c r="AE58" s="54"/>
      <c r="AF58" s="54"/>
      <c r="AG58" s="54"/>
      <c r="AH58" s="54"/>
      <c r="AI58" s="54"/>
      <c r="AJ58" s="54"/>
      <c r="AK58" s="54"/>
      <c r="AL58" s="54"/>
      <c r="AM58" s="55" t="s">
        <v>46</v>
      </c>
      <c r="AN58" s="54"/>
      <c r="AO58" s="56"/>
      <c r="AP58" s="34"/>
      <c r="AQ58" s="35"/>
    </row>
    <row r="59" spans="2:43">
      <c r="B59" s="24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5"/>
    </row>
    <row r="60" spans="2:43" s="1" customFormat="1" ht="15">
      <c r="B60" s="33"/>
      <c r="C60" s="34"/>
      <c r="D60" s="48" t="s">
        <v>47</v>
      </c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50"/>
      <c r="AA60" s="34"/>
      <c r="AB60" s="34"/>
      <c r="AC60" s="48" t="s">
        <v>48</v>
      </c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50"/>
      <c r="AP60" s="34"/>
      <c r="AQ60" s="35"/>
    </row>
    <row r="61" spans="2:43">
      <c r="B61" s="24"/>
      <c r="C61" s="26"/>
      <c r="D61" s="51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52"/>
      <c r="AA61" s="26"/>
      <c r="AB61" s="26"/>
      <c r="AC61" s="51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52"/>
      <c r="AP61" s="26"/>
      <c r="AQ61" s="25"/>
    </row>
    <row r="62" spans="2:43">
      <c r="B62" s="24"/>
      <c r="C62" s="26"/>
      <c r="D62" s="51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52"/>
      <c r="AA62" s="26"/>
      <c r="AB62" s="26"/>
      <c r="AC62" s="51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52"/>
      <c r="AP62" s="26"/>
      <c r="AQ62" s="25"/>
    </row>
    <row r="63" spans="2:43">
      <c r="B63" s="24"/>
      <c r="C63" s="26"/>
      <c r="D63" s="51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52"/>
      <c r="AA63" s="26"/>
      <c r="AB63" s="26"/>
      <c r="AC63" s="51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52"/>
      <c r="AP63" s="26"/>
      <c r="AQ63" s="25"/>
    </row>
    <row r="64" spans="2:43">
      <c r="B64" s="24"/>
      <c r="C64" s="26"/>
      <c r="D64" s="51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52"/>
      <c r="AA64" s="26"/>
      <c r="AB64" s="26"/>
      <c r="AC64" s="51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52"/>
      <c r="AP64" s="26"/>
      <c r="AQ64" s="25"/>
    </row>
    <row r="65" spans="2:43">
      <c r="B65" s="24"/>
      <c r="C65" s="26"/>
      <c r="D65" s="51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52"/>
      <c r="AA65" s="26"/>
      <c r="AB65" s="26"/>
      <c r="AC65" s="51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52"/>
      <c r="AP65" s="26"/>
      <c r="AQ65" s="25"/>
    </row>
    <row r="66" spans="2:43">
      <c r="B66" s="24"/>
      <c r="C66" s="26"/>
      <c r="D66" s="51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52"/>
      <c r="AA66" s="26"/>
      <c r="AB66" s="26"/>
      <c r="AC66" s="51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52"/>
      <c r="AP66" s="26"/>
      <c r="AQ66" s="25"/>
    </row>
    <row r="67" spans="2:43">
      <c r="B67" s="24"/>
      <c r="C67" s="26"/>
      <c r="D67" s="51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52"/>
      <c r="AA67" s="26"/>
      <c r="AB67" s="26"/>
      <c r="AC67" s="51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52"/>
      <c r="AP67" s="26"/>
      <c r="AQ67" s="25"/>
    </row>
    <row r="68" spans="2:43">
      <c r="B68" s="24"/>
      <c r="C68" s="26"/>
      <c r="D68" s="51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52"/>
      <c r="AA68" s="26"/>
      <c r="AB68" s="26"/>
      <c r="AC68" s="51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52"/>
      <c r="AP68" s="26"/>
      <c r="AQ68" s="25"/>
    </row>
    <row r="69" spans="2:43" s="1" customFormat="1" ht="15">
      <c r="B69" s="33"/>
      <c r="C69" s="34"/>
      <c r="D69" s="53" t="s">
        <v>45</v>
      </c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5" t="s">
        <v>46</v>
      </c>
      <c r="S69" s="54"/>
      <c r="T69" s="54"/>
      <c r="U69" s="54"/>
      <c r="V69" s="54"/>
      <c r="W69" s="54"/>
      <c r="X69" s="54"/>
      <c r="Y69" s="54"/>
      <c r="Z69" s="56"/>
      <c r="AA69" s="34"/>
      <c r="AB69" s="34"/>
      <c r="AC69" s="53" t="s">
        <v>45</v>
      </c>
      <c r="AD69" s="54"/>
      <c r="AE69" s="54"/>
      <c r="AF69" s="54"/>
      <c r="AG69" s="54"/>
      <c r="AH69" s="54"/>
      <c r="AI69" s="54"/>
      <c r="AJ69" s="54"/>
      <c r="AK69" s="54"/>
      <c r="AL69" s="54"/>
      <c r="AM69" s="55" t="s">
        <v>46</v>
      </c>
      <c r="AN69" s="54"/>
      <c r="AO69" s="56"/>
      <c r="AP69" s="34"/>
      <c r="AQ69" s="35"/>
    </row>
    <row r="70" spans="2:43" s="1" customFormat="1" ht="6.95" customHeight="1">
      <c r="B70" s="33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5"/>
    </row>
    <row r="71" spans="2:43" s="1" customFormat="1" ht="6.9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9"/>
    </row>
    <row r="75" spans="2:43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2"/>
    </row>
    <row r="76" spans="2:43" s="1" customFormat="1" ht="36.950000000000003" customHeight="1">
      <c r="B76" s="33"/>
      <c r="C76" s="177" t="s">
        <v>49</v>
      </c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/>
      <c r="AG76" s="178"/>
      <c r="AH76" s="178"/>
      <c r="AI76" s="178"/>
      <c r="AJ76" s="178"/>
      <c r="AK76" s="178"/>
      <c r="AL76" s="178"/>
      <c r="AM76" s="178"/>
      <c r="AN76" s="178"/>
      <c r="AO76" s="178"/>
      <c r="AP76" s="178"/>
      <c r="AQ76" s="35"/>
    </row>
    <row r="77" spans="2:43" s="3" customFormat="1" ht="14.45" customHeight="1">
      <c r="B77" s="63"/>
      <c r="C77" s="30" t="s">
        <v>15</v>
      </c>
      <c r="D77" s="64"/>
      <c r="E77" s="64"/>
      <c r="F77" s="64"/>
      <c r="G77" s="64"/>
      <c r="H77" s="64"/>
      <c r="I77" s="64"/>
      <c r="J77" s="64"/>
      <c r="K77" s="64"/>
      <c r="L77" s="64" t="str">
        <f>K5</f>
        <v>15</v>
      </c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5"/>
    </row>
    <row r="78" spans="2:43" s="4" customFormat="1" ht="36.950000000000003" customHeight="1">
      <c r="B78" s="66"/>
      <c r="C78" s="67" t="s">
        <v>16</v>
      </c>
      <c r="D78" s="68"/>
      <c r="E78" s="68"/>
      <c r="F78" s="68"/>
      <c r="G78" s="68"/>
      <c r="H78" s="68"/>
      <c r="I78" s="68"/>
      <c r="J78" s="68"/>
      <c r="K78" s="68"/>
      <c r="L78" s="207" t="str">
        <f>K6</f>
        <v>Rekonstrukce cesty u expozice vzácných papoušků</v>
      </c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68"/>
      <c r="AQ78" s="69"/>
    </row>
    <row r="79" spans="2:43" s="1" customFormat="1" ht="6.95" customHeight="1">
      <c r="B79" s="33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5"/>
    </row>
    <row r="80" spans="2:43" s="1" customFormat="1" ht="15">
      <c r="B80" s="33"/>
      <c r="C80" s="30" t="s">
        <v>19</v>
      </c>
      <c r="D80" s="34"/>
      <c r="E80" s="34"/>
      <c r="F80" s="34"/>
      <c r="G80" s="34"/>
      <c r="H80" s="34"/>
      <c r="I80" s="34"/>
      <c r="J80" s="34"/>
      <c r="K80" s="34"/>
      <c r="L80" s="70" t="str">
        <f>IF(K8="","",K8)</f>
        <v xml:space="preserve"> 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0" t="s">
        <v>21</v>
      </c>
      <c r="AJ80" s="34"/>
      <c r="AK80" s="34"/>
      <c r="AL80" s="34"/>
      <c r="AM80" s="71">
        <f>IF(AN8= "","",AN8)</f>
        <v>43445</v>
      </c>
      <c r="AN80" s="34"/>
      <c r="AO80" s="34"/>
      <c r="AP80" s="34"/>
      <c r="AQ80" s="35"/>
    </row>
    <row r="81" spans="1:76" s="1" customFormat="1" ht="6.95" customHeight="1">
      <c r="B81" s="33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5"/>
    </row>
    <row r="82" spans="1:76" s="1" customFormat="1" ht="15">
      <c r="B82" s="33"/>
      <c r="C82" s="30" t="s">
        <v>22</v>
      </c>
      <c r="D82" s="34"/>
      <c r="E82" s="34"/>
      <c r="F82" s="34"/>
      <c r="G82" s="34"/>
      <c r="H82" s="34"/>
      <c r="I82" s="34"/>
      <c r="J82" s="34"/>
      <c r="K82" s="34"/>
      <c r="L82" s="64" t="str">
        <f>IF(E11= "","",E11)</f>
        <v xml:space="preserve"> </v>
      </c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0" t="s">
        <v>26</v>
      </c>
      <c r="AJ82" s="34"/>
      <c r="AK82" s="34"/>
      <c r="AL82" s="34"/>
      <c r="AM82" s="188" t="str">
        <f>IF(E17="","",E17)</f>
        <v xml:space="preserve"> </v>
      </c>
      <c r="AN82" s="188"/>
      <c r="AO82" s="188"/>
      <c r="AP82" s="188"/>
      <c r="AQ82" s="35"/>
      <c r="AS82" s="184" t="s">
        <v>50</v>
      </c>
      <c r="AT82" s="185"/>
      <c r="AU82" s="49"/>
      <c r="AV82" s="49"/>
      <c r="AW82" s="49"/>
      <c r="AX82" s="49"/>
      <c r="AY82" s="49"/>
      <c r="AZ82" s="49"/>
      <c r="BA82" s="49"/>
      <c r="BB82" s="49"/>
      <c r="BC82" s="49"/>
      <c r="BD82" s="50"/>
    </row>
    <row r="83" spans="1:76" s="1" customFormat="1" ht="15">
      <c r="B83" s="33"/>
      <c r="C83" s="30" t="s">
        <v>25</v>
      </c>
      <c r="D83" s="34"/>
      <c r="E83" s="34"/>
      <c r="F83" s="34"/>
      <c r="G83" s="34"/>
      <c r="H83" s="34"/>
      <c r="I83" s="34"/>
      <c r="J83" s="34"/>
      <c r="K83" s="34"/>
      <c r="L83" s="64" t="str">
        <f>IF(E14="","",E14)</f>
        <v xml:space="preserve"> </v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0" t="s">
        <v>28</v>
      </c>
      <c r="AJ83" s="34"/>
      <c r="AK83" s="34"/>
      <c r="AL83" s="34"/>
      <c r="AM83" s="188" t="str">
        <f>IF(E20="","",E20)</f>
        <v xml:space="preserve"> </v>
      </c>
      <c r="AN83" s="188"/>
      <c r="AO83" s="188"/>
      <c r="AP83" s="188"/>
      <c r="AQ83" s="35"/>
      <c r="AS83" s="186"/>
      <c r="AT83" s="187"/>
      <c r="AU83" s="34"/>
      <c r="AV83" s="34"/>
      <c r="AW83" s="34"/>
      <c r="AX83" s="34"/>
      <c r="AY83" s="34"/>
      <c r="AZ83" s="34"/>
      <c r="BA83" s="34"/>
      <c r="BB83" s="34"/>
      <c r="BC83" s="34"/>
      <c r="BD83" s="72"/>
    </row>
    <row r="84" spans="1:76" s="1" customFormat="1" ht="10.9" customHeight="1">
      <c r="B84" s="33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5"/>
      <c r="AS84" s="186"/>
      <c r="AT84" s="187"/>
      <c r="AU84" s="34"/>
      <c r="AV84" s="34"/>
      <c r="AW84" s="34"/>
      <c r="AX84" s="34"/>
      <c r="AY84" s="34"/>
      <c r="AZ84" s="34"/>
      <c r="BA84" s="34"/>
      <c r="BB84" s="34"/>
      <c r="BC84" s="34"/>
      <c r="BD84" s="72"/>
    </row>
    <row r="85" spans="1:76" s="1" customFormat="1" ht="29.25" customHeight="1">
      <c r="B85" s="33"/>
      <c r="C85" s="209" t="s">
        <v>51</v>
      </c>
      <c r="D85" s="190"/>
      <c r="E85" s="190"/>
      <c r="F85" s="190"/>
      <c r="G85" s="190"/>
      <c r="H85" s="73"/>
      <c r="I85" s="189" t="s">
        <v>52</v>
      </c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89" t="s">
        <v>53</v>
      </c>
      <c r="AH85" s="190"/>
      <c r="AI85" s="190"/>
      <c r="AJ85" s="190"/>
      <c r="AK85" s="190"/>
      <c r="AL85" s="190"/>
      <c r="AM85" s="190"/>
      <c r="AN85" s="189" t="s">
        <v>54</v>
      </c>
      <c r="AO85" s="190"/>
      <c r="AP85" s="191"/>
      <c r="AQ85" s="35"/>
      <c r="AS85" s="74" t="s">
        <v>55</v>
      </c>
      <c r="AT85" s="75" t="s">
        <v>56</v>
      </c>
      <c r="AU85" s="75" t="s">
        <v>57</v>
      </c>
      <c r="AV85" s="75" t="s">
        <v>58</v>
      </c>
      <c r="AW85" s="75" t="s">
        <v>59</v>
      </c>
      <c r="AX85" s="75" t="s">
        <v>60</v>
      </c>
      <c r="AY85" s="75" t="s">
        <v>61</v>
      </c>
      <c r="AZ85" s="75" t="s">
        <v>62</v>
      </c>
      <c r="BA85" s="75" t="s">
        <v>63</v>
      </c>
      <c r="BB85" s="75" t="s">
        <v>64</v>
      </c>
      <c r="BC85" s="75" t="s">
        <v>65</v>
      </c>
      <c r="BD85" s="76" t="s">
        <v>66</v>
      </c>
    </row>
    <row r="86" spans="1:76" s="1" customFormat="1" ht="10.9" customHeight="1"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5"/>
      <c r="AS86" s="77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50"/>
    </row>
    <row r="87" spans="1:76" s="4" customFormat="1" ht="32.450000000000003" customHeight="1">
      <c r="B87" s="66"/>
      <c r="C87" s="78" t="s">
        <v>67</v>
      </c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194">
        <f>ROUND(SUM(AG88:AG89),2)</f>
        <v>0</v>
      </c>
      <c r="AH87" s="194"/>
      <c r="AI87" s="194"/>
      <c r="AJ87" s="194"/>
      <c r="AK87" s="194"/>
      <c r="AL87" s="194"/>
      <c r="AM87" s="194"/>
      <c r="AN87" s="195">
        <f>SUM(AG87,AT87)</f>
        <v>0</v>
      </c>
      <c r="AO87" s="195"/>
      <c r="AP87" s="195"/>
      <c r="AQ87" s="69"/>
      <c r="AS87" s="80">
        <f>ROUND(SUM(AS88:AS89),2)</f>
        <v>0</v>
      </c>
      <c r="AT87" s="81">
        <f>ROUND(SUM(AV87:AW87),2)</f>
        <v>0</v>
      </c>
      <c r="AU87" s="82">
        <f>ROUND(SUM(AU88:AU89),5)</f>
        <v>690.28922</v>
      </c>
      <c r="AV87" s="81">
        <f>ROUND(AZ87*L31,2)</f>
        <v>0</v>
      </c>
      <c r="AW87" s="81">
        <f>ROUND(BA87*L32,2)</f>
        <v>0</v>
      </c>
      <c r="AX87" s="81">
        <f>ROUND(BB87*L31,2)</f>
        <v>0</v>
      </c>
      <c r="AY87" s="81">
        <f>ROUND(BC87*L32,2)</f>
        <v>0</v>
      </c>
      <c r="AZ87" s="81">
        <f>ROUND(SUM(AZ88:AZ89),2)</f>
        <v>0</v>
      </c>
      <c r="BA87" s="81">
        <f>ROUND(SUM(BA88:BA89),2)</f>
        <v>0</v>
      </c>
      <c r="BB87" s="81">
        <f>ROUND(SUM(BB88:BB89),2)</f>
        <v>0</v>
      </c>
      <c r="BC87" s="81">
        <f>ROUND(SUM(BC88:BC89),2)</f>
        <v>0</v>
      </c>
      <c r="BD87" s="83">
        <f>ROUND(SUM(BD88:BD89),2)</f>
        <v>0</v>
      </c>
      <c r="BS87" s="84" t="s">
        <v>68</v>
      </c>
      <c r="BT87" s="84" t="s">
        <v>69</v>
      </c>
      <c r="BU87" s="85" t="s">
        <v>70</v>
      </c>
      <c r="BV87" s="84" t="s">
        <v>71</v>
      </c>
      <c r="BW87" s="84" t="s">
        <v>72</v>
      </c>
      <c r="BX87" s="84" t="s">
        <v>73</v>
      </c>
    </row>
    <row r="88" spans="1:76" s="5" customFormat="1" ht="16.5" customHeight="1">
      <c r="A88" s="86" t="s">
        <v>74</v>
      </c>
      <c r="B88" s="87"/>
      <c r="C88" s="88"/>
      <c r="D88" s="202" t="s">
        <v>75</v>
      </c>
      <c r="E88" s="202"/>
      <c r="F88" s="202"/>
      <c r="G88" s="202"/>
      <c r="H88" s="202"/>
      <c r="I88" s="89"/>
      <c r="J88" s="202" t="s">
        <v>76</v>
      </c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192">
        <f>'01 - SO 01 Komunikace'!M30</f>
        <v>0</v>
      </c>
      <c r="AH88" s="193"/>
      <c r="AI88" s="193"/>
      <c r="AJ88" s="193"/>
      <c r="AK88" s="193"/>
      <c r="AL88" s="193"/>
      <c r="AM88" s="193"/>
      <c r="AN88" s="192">
        <f>SUM(AG88,AT88)</f>
        <v>0</v>
      </c>
      <c r="AO88" s="193"/>
      <c r="AP88" s="193"/>
      <c r="AQ88" s="90"/>
      <c r="AS88" s="91">
        <f>'01 - SO 01 Komunikace'!M28</f>
        <v>0</v>
      </c>
      <c r="AT88" s="92">
        <f>ROUND(SUM(AV88:AW88),2)</f>
        <v>0</v>
      </c>
      <c r="AU88" s="93">
        <f>'01 - SO 01 Komunikace'!W117</f>
        <v>690.28922</v>
      </c>
      <c r="AV88" s="92">
        <f>'01 - SO 01 Komunikace'!M32</f>
        <v>0</v>
      </c>
      <c r="AW88" s="92">
        <f>'01 - SO 01 Komunikace'!M33</f>
        <v>0</v>
      </c>
      <c r="AX88" s="92">
        <f>'01 - SO 01 Komunikace'!M34</f>
        <v>0</v>
      </c>
      <c r="AY88" s="92">
        <f>'01 - SO 01 Komunikace'!M35</f>
        <v>0</v>
      </c>
      <c r="AZ88" s="92">
        <f>'01 - SO 01 Komunikace'!H32</f>
        <v>0</v>
      </c>
      <c r="BA88" s="92">
        <f>'01 - SO 01 Komunikace'!H33</f>
        <v>0</v>
      </c>
      <c r="BB88" s="92">
        <f>'01 - SO 01 Komunikace'!H34</f>
        <v>0</v>
      </c>
      <c r="BC88" s="92">
        <f>'01 - SO 01 Komunikace'!H35</f>
        <v>0</v>
      </c>
      <c r="BD88" s="94">
        <f>'01 - SO 01 Komunikace'!H36</f>
        <v>0</v>
      </c>
      <c r="BT88" s="95" t="s">
        <v>77</v>
      </c>
      <c r="BV88" s="95" t="s">
        <v>71</v>
      </c>
      <c r="BW88" s="95" t="s">
        <v>78</v>
      </c>
      <c r="BX88" s="95" t="s">
        <v>72</v>
      </c>
    </row>
    <row r="89" spans="1:76" s="5" customFormat="1" ht="16.5" customHeight="1">
      <c r="A89" s="86" t="s">
        <v>74</v>
      </c>
      <c r="B89" s="87"/>
      <c r="C89" s="88"/>
      <c r="D89" s="202" t="s">
        <v>79</v>
      </c>
      <c r="E89" s="202"/>
      <c r="F89" s="202"/>
      <c r="G89" s="202"/>
      <c r="H89" s="202"/>
      <c r="I89" s="89"/>
      <c r="J89" s="202" t="s">
        <v>80</v>
      </c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192">
        <f>'100 - VON'!M30</f>
        <v>0</v>
      </c>
      <c r="AH89" s="193"/>
      <c r="AI89" s="193"/>
      <c r="AJ89" s="193"/>
      <c r="AK89" s="193"/>
      <c r="AL89" s="193"/>
      <c r="AM89" s="193"/>
      <c r="AN89" s="192">
        <f>SUM(AG89,AT89)</f>
        <v>0</v>
      </c>
      <c r="AO89" s="193"/>
      <c r="AP89" s="193"/>
      <c r="AQ89" s="90"/>
      <c r="AS89" s="96">
        <f>'100 - VON'!M28</f>
        <v>0</v>
      </c>
      <c r="AT89" s="97">
        <f>ROUND(SUM(AV89:AW89),2)</f>
        <v>0</v>
      </c>
      <c r="AU89" s="98">
        <f>'100 - VON'!W111</f>
        <v>0</v>
      </c>
      <c r="AV89" s="97">
        <f>'100 - VON'!M32</f>
        <v>0</v>
      </c>
      <c r="AW89" s="97">
        <f>'100 - VON'!M33</f>
        <v>0</v>
      </c>
      <c r="AX89" s="97">
        <f>'100 - VON'!M34</f>
        <v>0</v>
      </c>
      <c r="AY89" s="97">
        <f>'100 - VON'!M35</f>
        <v>0</v>
      </c>
      <c r="AZ89" s="97">
        <f>'100 - VON'!H32</f>
        <v>0</v>
      </c>
      <c r="BA89" s="97">
        <f>'100 - VON'!H33</f>
        <v>0</v>
      </c>
      <c r="BB89" s="97">
        <f>'100 - VON'!H34</f>
        <v>0</v>
      </c>
      <c r="BC89" s="97">
        <f>'100 - VON'!H35</f>
        <v>0</v>
      </c>
      <c r="BD89" s="99">
        <f>'100 - VON'!H36</f>
        <v>0</v>
      </c>
      <c r="BT89" s="95" t="s">
        <v>77</v>
      </c>
      <c r="BV89" s="95" t="s">
        <v>71</v>
      </c>
      <c r="BW89" s="95" t="s">
        <v>81</v>
      </c>
      <c r="BX89" s="95" t="s">
        <v>72</v>
      </c>
    </row>
    <row r="90" spans="1:76">
      <c r="B90" s="24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5"/>
    </row>
    <row r="91" spans="1:76" s="1" customFormat="1" ht="30" customHeight="1">
      <c r="B91" s="33"/>
      <c r="C91" s="78" t="s">
        <v>82</v>
      </c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195">
        <v>0</v>
      </c>
      <c r="AH91" s="195"/>
      <c r="AI91" s="195"/>
      <c r="AJ91" s="195"/>
      <c r="AK91" s="195"/>
      <c r="AL91" s="195"/>
      <c r="AM91" s="195"/>
      <c r="AN91" s="195">
        <v>0</v>
      </c>
      <c r="AO91" s="195"/>
      <c r="AP91" s="195"/>
      <c r="AQ91" s="35"/>
      <c r="AS91" s="74" t="s">
        <v>83</v>
      </c>
      <c r="AT91" s="75" t="s">
        <v>84</v>
      </c>
      <c r="AU91" s="75" t="s">
        <v>33</v>
      </c>
      <c r="AV91" s="76" t="s">
        <v>56</v>
      </c>
    </row>
    <row r="92" spans="1:76" s="1" customFormat="1" ht="10.9" customHeight="1">
      <c r="B92" s="33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5"/>
      <c r="AS92" s="100"/>
      <c r="AT92" s="54"/>
      <c r="AU92" s="54"/>
      <c r="AV92" s="56"/>
    </row>
    <row r="93" spans="1:76" s="1" customFormat="1" ht="30" customHeight="1">
      <c r="B93" s="33"/>
      <c r="C93" s="101" t="s">
        <v>85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96">
        <f>ROUND(AG87+AG91,2)</f>
        <v>0</v>
      </c>
      <c r="AH93" s="196"/>
      <c r="AI93" s="196"/>
      <c r="AJ93" s="196"/>
      <c r="AK93" s="196"/>
      <c r="AL93" s="196"/>
      <c r="AM93" s="196"/>
      <c r="AN93" s="196">
        <f>AN87+AN91</f>
        <v>0</v>
      </c>
      <c r="AO93" s="196"/>
      <c r="AP93" s="196"/>
      <c r="AQ93" s="35"/>
    </row>
    <row r="94" spans="1:76" s="1" customFormat="1" ht="6.95" customHeight="1">
      <c r="B94" s="57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9"/>
    </row>
  </sheetData>
  <mergeCells count="49">
    <mergeCell ref="D89:H89"/>
    <mergeCell ref="J89:AF89"/>
    <mergeCell ref="W35:AE35"/>
    <mergeCell ref="AK35:AO35"/>
    <mergeCell ref="X37:AB37"/>
    <mergeCell ref="AK37:AO37"/>
    <mergeCell ref="J88:AF88"/>
    <mergeCell ref="C76:AP76"/>
    <mergeCell ref="L78:AO78"/>
    <mergeCell ref="C85:G85"/>
    <mergeCell ref="I85:AF85"/>
    <mergeCell ref="AG85:AM85"/>
    <mergeCell ref="D88:H88"/>
    <mergeCell ref="AN89:AP89"/>
    <mergeCell ref="AM82:AP82"/>
    <mergeCell ref="AG89:AM89"/>
    <mergeCell ref="AG91:AM91"/>
    <mergeCell ref="AN91:AP91"/>
    <mergeCell ref="AG93:AM93"/>
    <mergeCell ref="AN93:AP93"/>
    <mergeCell ref="E23:AN23"/>
    <mergeCell ref="AK26:AO26"/>
    <mergeCell ref="AK27:AO27"/>
    <mergeCell ref="AK29:AO29"/>
    <mergeCell ref="W31:AE31"/>
    <mergeCell ref="AK31:AO31"/>
    <mergeCell ref="W32:AE32"/>
    <mergeCell ref="AK32:AO32"/>
    <mergeCell ref="W33:AE33"/>
    <mergeCell ref="AK33:AO33"/>
    <mergeCell ref="W34:AE34"/>
    <mergeCell ref="AK34:AO34"/>
    <mergeCell ref="AS82:AT84"/>
    <mergeCell ref="AM83:AP83"/>
    <mergeCell ref="AN85:AP85"/>
    <mergeCell ref="AN88:AP88"/>
    <mergeCell ref="AG88:AM88"/>
    <mergeCell ref="AG87:AM87"/>
    <mergeCell ref="AN87:AP87"/>
    <mergeCell ref="C2:AP2"/>
    <mergeCell ref="C4:AP4"/>
    <mergeCell ref="K5:AO5"/>
    <mergeCell ref="K6:AO6"/>
    <mergeCell ref="AR2:BE2"/>
    <mergeCell ref="L35:O35"/>
    <mergeCell ref="L33:O33"/>
    <mergeCell ref="L31:O31"/>
    <mergeCell ref="L32:O32"/>
    <mergeCell ref="L34:O34"/>
  </mergeCells>
  <hyperlinks>
    <hyperlink ref="K1:S1" location="C2" display="1) Souhrnný list stavby"/>
    <hyperlink ref="W1:AF1" location="C87" display="2) Rekapitulace objektů"/>
    <hyperlink ref="A88" location="'01 - SO 01 Komunikace'!C2" display="/"/>
    <hyperlink ref="A89" location="'100 - VON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50"/>
  <sheetViews>
    <sheetView showGridLines="0" workbookViewId="0">
      <pane ySplit="1" topLeftCell="A238" activePane="bottomLeft" state="frozen"/>
      <selection pane="bottomLeft" activeCell="K255" sqref="K255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3"/>
      <c r="B1" s="13"/>
      <c r="C1" s="13"/>
      <c r="D1" s="14" t="s">
        <v>1</v>
      </c>
      <c r="E1" s="13"/>
      <c r="F1" s="15" t="s">
        <v>86</v>
      </c>
      <c r="G1" s="15"/>
      <c r="H1" s="224" t="s">
        <v>87</v>
      </c>
      <c r="I1" s="224"/>
      <c r="J1" s="224"/>
      <c r="K1" s="224"/>
      <c r="L1" s="15" t="s">
        <v>88</v>
      </c>
      <c r="M1" s="13"/>
      <c r="N1" s="13"/>
      <c r="O1" s="14" t="s">
        <v>89</v>
      </c>
      <c r="P1" s="13"/>
      <c r="Q1" s="13"/>
      <c r="R1" s="13"/>
      <c r="S1" s="15" t="s">
        <v>90</v>
      </c>
      <c r="T1" s="15"/>
      <c r="U1" s="103"/>
      <c r="V1" s="103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175" t="s">
        <v>7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S2" s="182" t="s">
        <v>8</v>
      </c>
      <c r="T2" s="183"/>
      <c r="U2" s="183"/>
      <c r="V2" s="183"/>
      <c r="W2" s="183"/>
      <c r="X2" s="183"/>
      <c r="Y2" s="183"/>
      <c r="Z2" s="183"/>
      <c r="AA2" s="183"/>
      <c r="AB2" s="183"/>
      <c r="AC2" s="183"/>
      <c r="AT2" s="20" t="s">
        <v>78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91</v>
      </c>
    </row>
    <row r="4" spans="1:66" ht="36.950000000000003" customHeight="1">
      <c r="B4" s="24"/>
      <c r="C4" s="177" t="s">
        <v>92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25"/>
      <c r="T4" s="19" t="s">
        <v>13</v>
      </c>
      <c r="AT4" s="20" t="s">
        <v>6</v>
      </c>
    </row>
    <row r="5" spans="1:66" ht="6.95" customHeight="1">
      <c r="B5" s="2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5"/>
    </row>
    <row r="6" spans="1:66" ht="25.35" customHeight="1">
      <c r="B6" s="24"/>
      <c r="C6" s="26"/>
      <c r="D6" s="30" t="s">
        <v>16</v>
      </c>
      <c r="E6" s="26"/>
      <c r="F6" s="227" t="str">
        <f>'Rekapitulace stavby'!K6</f>
        <v>Rekonstrukce cesty u expozice vzácných papoušků</v>
      </c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6"/>
      <c r="R6" s="25"/>
    </row>
    <row r="7" spans="1:66" s="1" customFormat="1" ht="32.85" customHeight="1">
      <c r="B7" s="33"/>
      <c r="C7" s="34"/>
      <c r="D7" s="29" t="s">
        <v>93</v>
      </c>
      <c r="E7" s="34"/>
      <c r="F7" s="181" t="s">
        <v>94</v>
      </c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34"/>
      <c r="R7" s="35"/>
    </row>
    <row r="8" spans="1:66" s="1" customFormat="1" ht="14.45" customHeight="1">
      <c r="B8" s="33"/>
      <c r="C8" s="34"/>
      <c r="D8" s="30" t="s">
        <v>17</v>
      </c>
      <c r="E8" s="34"/>
      <c r="F8" s="28" t="s">
        <v>5</v>
      </c>
      <c r="G8" s="34"/>
      <c r="H8" s="34"/>
      <c r="I8" s="34"/>
      <c r="J8" s="34"/>
      <c r="K8" s="34"/>
      <c r="L8" s="34"/>
      <c r="M8" s="30" t="s">
        <v>18</v>
      </c>
      <c r="N8" s="34"/>
      <c r="O8" s="28" t="s">
        <v>5</v>
      </c>
      <c r="P8" s="34"/>
      <c r="Q8" s="34"/>
      <c r="R8" s="35"/>
    </row>
    <row r="9" spans="1:66" s="1" customFormat="1" ht="14.45" customHeight="1">
      <c r="B9" s="33"/>
      <c r="C9" s="34"/>
      <c r="D9" s="30" t="s">
        <v>19</v>
      </c>
      <c r="E9" s="34"/>
      <c r="F9" s="28" t="s">
        <v>20</v>
      </c>
      <c r="G9" s="34"/>
      <c r="H9" s="34"/>
      <c r="I9" s="34"/>
      <c r="J9" s="34"/>
      <c r="K9" s="34"/>
      <c r="L9" s="34"/>
      <c r="M9" s="30" t="s">
        <v>21</v>
      </c>
      <c r="N9" s="34"/>
      <c r="O9" s="229">
        <f>'Rekapitulace stavby'!AN8</f>
        <v>43445</v>
      </c>
      <c r="P9" s="229"/>
      <c r="Q9" s="34"/>
      <c r="R9" s="35"/>
    </row>
    <row r="10" spans="1:66" s="1" customFormat="1" ht="10.9" customHeight="1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>
      <c r="B11" s="33"/>
      <c r="C11" s="34"/>
      <c r="D11" s="30" t="s">
        <v>22</v>
      </c>
      <c r="E11" s="34"/>
      <c r="F11" s="34"/>
      <c r="G11" s="34"/>
      <c r="H11" s="34"/>
      <c r="I11" s="34"/>
      <c r="J11" s="34"/>
      <c r="K11" s="34"/>
      <c r="L11" s="34"/>
      <c r="M11" s="30" t="s">
        <v>23</v>
      </c>
      <c r="N11" s="34"/>
      <c r="O11" s="179" t="str">
        <f>IF('Rekapitulace stavby'!AN10="","",'Rekapitulace stavby'!AN10)</f>
        <v/>
      </c>
      <c r="P11" s="179"/>
      <c r="Q11" s="34"/>
      <c r="R11" s="35"/>
    </row>
    <row r="12" spans="1:66" s="1" customFormat="1" ht="18" customHeight="1">
      <c r="B12" s="33"/>
      <c r="C12" s="34"/>
      <c r="D12" s="34"/>
      <c r="E12" s="28" t="str">
        <f>IF('Rekapitulace stavby'!E11="","",'Rekapitulace stavby'!E11)</f>
        <v xml:space="preserve"> </v>
      </c>
      <c r="F12" s="34"/>
      <c r="G12" s="34"/>
      <c r="H12" s="34"/>
      <c r="I12" s="34"/>
      <c r="J12" s="34"/>
      <c r="K12" s="34"/>
      <c r="L12" s="34"/>
      <c r="M12" s="30" t="s">
        <v>24</v>
      </c>
      <c r="N12" s="34"/>
      <c r="O12" s="179" t="str">
        <f>IF('Rekapitulace stavby'!AN11="","",'Rekapitulace stavby'!AN11)</f>
        <v/>
      </c>
      <c r="P12" s="179"/>
      <c r="Q12" s="34"/>
      <c r="R12" s="35"/>
    </row>
    <row r="13" spans="1:66" s="1" customFormat="1" ht="6.95" customHeight="1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>
      <c r="B14" s="33"/>
      <c r="C14" s="34"/>
      <c r="D14" s="30" t="s">
        <v>25</v>
      </c>
      <c r="E14" s="34"/>
      <c r="F14" s="34"/>
      <c r="G14" s="34"/>
      <c r="H14" s="34"/>
      <c r="I14" s="34"/>
      <c r="J14" s="34"/>
      <c r="K14" s="34"/>
      <c r="L14" s="34"/>
      <c r="M14" s="30" t="s">
        <v>23</v>
      </c>
      <c r="N14" s="34"/>
      <c r="O14" s="179" t="str">
        <f>IF('Rekapitulace stavby'!AN13="","",'Rekapitulace stavby'!AN13)</f>
        <v/>
      </c>
      <c r="P14" s="179"/>
      <c r="Q14" s="34"/>
      <c r="R14" s="35"/>
    </row>
    <row r="15" spans="1:66" s="1" customFormat="1" ht="18" customHeight="1">
      <c r="B15" s="33"/>
      <c r="C15" s="34"/>
      <c r="D15" s="34"/>
      <c r="E15" s="28" t="str">
        <f>IF('Rekapitulace stavby'!E14="","",'Rekapitulace stavby'!E14)</f>
        <v xml:space="preserve"> </v>
      </c>
      <c r="F15" s="34"/>
      <c r="G15" s="34"/>
      <c r="H15" s="34"/>
      <c r="I15" s="34"/>
      <c r="J15" s="34"/>
      <c r="K15" s="34"/>
      <c r="L15" s="34"/>
      <c r="M15" s="30" t="s">
        <v>24</v>
      </c>
      <c r="N15" s="34"/>
      <c r="O15" s="179" t="str">
        <f>IF('Rekapitulace stavby'!AN14="","",'Rekapitulace stavby'!AN14)</f>
        <v/>
      </c>
      <c r="P15" s="179"/>
      <c r="Q15" s="34"/>
      <c r="R15" s="35"/>
    </row>
    <row r="16" spans="1:66" s="1" customFormat="1" ht="6.95" customHeight="1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>
      <c r="B17" s="33"/>
      <c r="C17" s="34"/>
      <c r="D17" s="30" t="s">
        <v>26</v>
      </c>
      <c r="E17" s="34"/>
      <c r="F17" s="34"/>
      <c r="G17" s="34"/>
      <c r="H17" s="34"/>
      <c r="I17" s="34"/>
      <c r="J17" s="34"/>
      <c r="K17" s="34"/>
      <c r="L17" s="34"/>
      <c r="M17" s="30" t="s">
        <v>23</v>
      </c>
      <c r="N17" s="34"/>
      <c r="O17" s="179" t="str">
        <f>IF('Rekapitulace stavby'!AN16="","",'Rekapitulace stavby'!AN16)</f>
        <v/>
      </c>
      <c r="P17" s="179"/>
      <c r="Q17" s="34"/>
      <c r="R17" s="35"/>
    </row>
    <row r="18" spans="2:18" s="1" customFormat="1" ht="18" customHeight="1">
      <c r="B18" s="33"/>
      <c r="C18" s="34"/>
      <c r="D18" s="34"/>
      <c r="E18" s="28" t="str">
        <f>IF('Rekapitulace stavby'!E17="","",'Rekapitulace stavby'!E17)</f>
        <v xml:space="preserve"> </v>
      </c>
      <c r="F18" s="34"/>
      <c r="G18" s="34"/>
      <c r="H18" s="34"/>
      <c r="I18" s="34"/>
      <c r="J18" s="34"/>
      <c r="K18" s="34"/>
      <c r="L18" s="34"/>
      <c r="M18" s="30" t="s">
        <v>24</v>
      </c>
      <c r="N18" s="34"/>
      <c r="O18" s="179" t="str">
        <f>IF('Rekapitulace stavby'!AN17="","",'Rekapitulace stavby'!AN17)</f>
        <v/>
      </c>
      <c r="P18" s="179"/>
      <c r="Q18" s="34"/>
      <c r="R18" s="35"/>
    </row>
    <row r="19" spans="2:18" s="1" customFormat="1" ht="6.95" customHeight="1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>
      <c r="B20" s="33"/>
      <c r="C20" s="34"/>
      <c r="D20" s="30" t="s">
        <v>28</v>
      </c>
      <c r="E20" s="34"/>
      <c r="F20" s="34"/>
      <c r="G20" s="34"/>
      <c r="H20" s="34"/>
      <c r="I20" s="34"/>
      <c r="J20" s="34"/>
      <c r="K20" s="34"/>
      <c r="L20" s="34"/>
      <c r="M20" s="30" t="s">
        <v>23</v>
      </c>
      <c r="N20" s="34"/>
      <c r="O20" s="179" t="str">
        <f>IF('Rekapitulace stavby'!AN19="","",'Rekapitulace stavby'!AN19)</f>
        <v/>
      </c>
      <c r="P20" s="179"/>
      <c r="Q20" s="34"/>
      <c r="R20" s="35"/>
    </row>
    <row r="21" spans="2:18" s="1" customFormat="1" ht="18" customHeight="1">
      <c r="B21" s="33"/>
      <c r="C21" s="34"/>
      <c r="D21" s="34"/>
      <c r="E21" s="28" t="str">
        <f>IF('Rekapitulace stavby'!E20="","",'Rekapitulace stavby'!E20)</f>
        <v xml:space="preserve"> </v>
      </c>
      <c r="F21" s="34"/>
      <c r="G21" s="34"/>
      <c r="H21" s="34"/>
      <c r="I21" s="34"/>
      <c r="J21" s="34"/>
      <c r="K21" s="34"/>
      <c r="L21" s="34"/>
      <c r="M21" s="30" t="s">
        <v>24</v>
      </c>
      <c r="N21" s="34"/>
      <c r="O21" s="179" t="str">
        <f>IF('Rekapitulace stavby'!AN20="","",'Rekapitulace stavby'!AN20)</f>
        <v/>
      </c>
      <c r="P21" s="179"/>
      <c r="Q21" s="34"/>
      <c r="R21" s="35"/>
    </row>
    <row r="22" spans="2:18" s="1" customFormat="1" ht="6.95" customHeight="1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>
      <c r="B23" s="33"/>
      <c r="C23" s="34"/>
      <c r="D23" s="30" t="s">
        <v>29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16.5" customHeight="1">
      <c r="B24" s="33"/>
      <c r="C24" s="34"/>
      <c r="D24" s="34"/>
      <c r="E24" s="197" t="s">
        <v>5</v>
      </c>
      <c r="F24" s="197"/>
      <c r="G24" s="197"/>
      <c r="H24" s="197"/>
      <c r="I24" s="197"/>
      <c r="J24" s="197"/>
      <c r="K24" s="197"/>
      <c r="L24" s="197"/>
      <c r="M24" s="34"/>
      <c r="N24" s="34"/>
      <c r="O24" s="34"/>
      <c r="P24" s="34"/>
      <c r="Q24" s="34"/>
      <c r="R24" s="35"/>
    </row>
    <row r="25" spans="2:18" s="1" customFormat="1" ht="6.95" customHeight="1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>
      <c r="B27" s="33"/>
      <c r="C27" s="34"/>
      <c r="D27" s="104" t="s">
        <v>95</v>
      </c>
      <c r="E27" s="34"/>
      <c r="F27" s="34"/>
      <c r="G27" s="34"/>
      <c r="H27" s="34"/>
      <c r="I27" s="34"/>
      <c r="J27" s="34"/>
      <c r="K27" s="34"/>
      <c r="L27" s="34"/>
      <c r="M27" s="198">
        <f>N88</f>
        <v>0</v>
      </c>
      <c r="N27" s="198"/>
      <c r="O27" s="198"/>
      <c r="P27" s="198"/>
      <c r="Q27" s="34"/>
      <c r="R27" s="35"/>
    </row>
    <row r="28" spans="2:18" s="1" customFormat="1" ht="14.45" customHeight="1">
      <c r="B28" s="33"/>
      <c r="C28" s="34"/>
      <c r="D28" s="32" t="s">
        <v>96</v>
      </c>
      <c r="E28" s="34"/>
      <c r="F28" s="34"/>
      <c r="G28" s="34"/>
      <c r="H28" s="34"/>
      <c r="I28" s="34"/>
      <c r="J28" s="34"/>
      <c r="K28" s="34"/>
      <c r="L28" s="34"/>
      <c r="M28" s="198">
        <f>N98</f>
        <v>0</v>
      </c>
      <c r="N28" s="198"/>
      <c r="O28" s="198"/>
      <c r="P28" s="198"/>
      <c r="Q28" s="34"/>
      <c r="R28" s="35"/>
    </row>
    <row r="29" spans="2:18" s="1" customFormat="1" ht="6.95" customHeight="1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5"/>
    </row>
    <row r="30" spans="2:18" s="1" customFormat="1" ht="25.35" customHeight="1">
      <c r="B30" s="33"/>
      <c r="C30" s="34"/>
      <c r="D30" s="105" t="s">
        <v>32</v>
      </c>
      <c r="E30" s="34"/>
      <c r="F30" s="34"/>
      <c r="G30" s="34"/>
      <c r="H30" s="34"/>
      <c r="I30" s="34"/>
      <c r="J30" s="34"/>
      <c r="K30" s="34"/>
      <c r="L30" s="34"/>
      <c r="M30" s="225">
        <f>ROUND(M27+M28,2)</f>
        <v>0</v>
      </c>
      <c r="N30" s="226"/>
      <c r="O30" s="226"/>
      <c r="P30" s="226"/>
      <c r="Q30" s="34"/>
      <c r="R30" s="35"/>
    </row>
    <row r="31" spans="2:18" s="1" customFormat="1" ht="6.95" customHeight="1">
      <c r="B31" s="33"/>
      <c r="C31" s="34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35"/>
    </row>
    <row r="32" spans="2:18" s="1" customFormat="1" ht="14.45" customHeight="1">
      <c r="B32" s="33"/>
      <c r="C32" s="34"/>
      <c r="D32" s="40" t="s">
        <v>33</v>
      </c>
      <c r="E32" s="40" t="s">
        <v>34</v>
      </c>
      <c r="F32" s="41">
        <v>0.21</v>
      </c>
      <c r="G32" s="106" t="s">
        <v>35</v>
      </c>
      <c r="H32" s="230">
        <f>ROUND((SUM(BE98:BE99)+SUM(BE117:BE249)), 2)</f>
        <v>0</v>
      </c>
      <c r="I32" s="226"/>
      <c r="J32" s="226"/>
      <c r="K32" s="34"/>
      <c r="L32" s="34"/>
      <c r="M32" s="230">
        <f>ROUND(ROUND((SUM(BE98:BE99)+SUM(BE117:BE249)), 2)*F32, 2)</f>
        <v>0</v>
      </c>
      <c r="N32" s="226"/>
      <c r="O32" s="226"/>
      <c r="P32" s="226"/>
      <c r="Q32" s="34"/>
      <c r="R32" s="35"/>
    </row>
    <row r="33" spans="2:18" s="1" customFormat="1" ht="14.45" customHeight="1">
      <c r="B33" s="33"/>
      <c r="C33" s="34"/>
      <c r="D33" s="34"/>
      <c r="E33" s="40" t="s">
        <v>36</v>
      </c>
      <c r="F33" s="41">
        <v>0.15</v>
      </c>
      <c r="G33" s="106" t="s">
        <v>35</v>
      </c>
      <c r="H33" s="230">
        <f>ROUND((SUM(BF98:BF99)+SUM(BF117:BF249)), 2)</f>
        <v>0</v>
      </c>
      <c r="I33" s="226"/>
      <c r="J33" s="226"/>
      <c r="K33" s="34"/>
      <c r="L33" s="34"/>
      <c r="M33" s="230">
        <f>ROUND(ROUND((SUM(BF98:BF99)+SUM(BF117:BF249)), 2)*F33, 2)</f>
        <v>0</v>
      </c>
      <c r="N33" s="226"/>
      <c r="O33" s="226"/>
      <c r="P33" s="226"/>
      <c r="Q33" s="34"/>
      <c r="R33" s="35"/>
    </row>
    <row r="34" spans="2:18" s="1" customFormat="1" ht="14.45" hidden="1" customHeight="1">
      <c r="B34" s="33"/>
      <c r="C34" s="34"/>
      <c r="D34" s="34"/>
      <c r="E34" s="40" t="s">
        <v>37</v>
      </c>
      <c r="F34" s="41">
        <v>0.21</v>
      </c>
      <c r="G34" s="106" t="s">
        <v>35</v>
      </c>
      <c r="H34" s="230">
        <f>ROUND((SUM(BG98:BG99)+SUM(BG117:BG249)), 2)</f>
        <v>0</v>
      </c>
      <c r="I34" s="226"/>
      <c r="J34" s="226"/>
      <c r="K34" s="34"/>
      <c r="L34" s="34"/>
      <c r="M34" s="230">
        <v>0</v>
      </c>
      <c r="N34" s="226"/>
      <c r="O34" s="226"/>
      <c r="P34" s="226"/>
      <c r="Q34" s="34"/>
      <c r="R34" s="35"/>
    </row>
    <row r="35" spans="2:18" s="1" customFormat="1" ht="14.45" hidden="1" customHeight="1">
      <c r="B35" s="33"/>
      <c r="C35" s="34"/>
      <c r="D35" s="34"/>
      <c r="E35" s="40" t="s">
        <v>38</v>
      </c>
      <c r="F35" s="41">
        <v>0.15</v>
      </c>
      <c r="G35" s="106" t="s">
        <v>35</v>
      </c>
      <c r="H35" s="230">
        <f>ROUND((SUM(BH98:BH99)+SUM(BH117:BH249)), 2)</f>
        <v>0</v>
      </c>
      <c r="I35" s="226"/>
      <c r="J35" s="226"/>
      <c r="K35" s="34"/>
      <c r="L35" s="34"/>
      <c r="M35" s="230">
        <v>0</v>
      </c>
      <c r="N35" s="226"/>
      <c r="O35" s="226"/>
      <c r="P35" s="226"/>
      <c r="Q35" s="34"/>
      <c r="R35" s="35"/>
    </row>
    <row r="36" spans="2:18" s="1" customFormat="1" ht="14.45" hidden="1" customHeight="1">
      <c r="B36" s="33"/>
      <c r="C36" s="34"/>
      <c r="D36" s="34"/>
      <c r="E36" s="40" t="s">
        <v>39</v>
      </c>
      <c r="F36" s="41">
        <v>0</v>
      </c>
      <c r="G36" s="106" t="s">
        <v>35</v>
      </c>
      <c r="H36" s="230">
        <f>ROUND((SUM(BI98:BI99)+SUM(BI117:BI249)), 2)</f>
        <v>0</v>
      </c>
      <c r="I36" s="226"/>
      <c r="J36" s="226"/>
      <c r="K36" s="34"/>
      <c r="L36" s="34"/>
      <c r="M36" s="230">
        <v>0</v>
      </c>
      <c r="N36" s="226"/>
      <c r="O36" s="226"/>
      <c r="P36" s="226"/>
      <c r="Q36" s="34"/>
      <c r="R36" s="35"/>
    </row>
    <row r="37" spans="2:18" s="1" customFormat="1" ht="6.95" customHeight="1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5"/>
    </row>
    <row r="38" spans="2:18" s="1" customFormat="1" ht="25.35" customHeight="1">
      <c r="B38" s="33"/>
      <c r="C38" s="102"/>
      <c r="D38" s="107" t="s">
        <v>40</v>
      </c>
      <c r="E38" s="73"/>
      <c r="F38" s="73"/>
      <c r="G38" s="108" t="s">
        <v>41</v>
      </c>
      <c r="H38" s="109" t="s">
        <v>42</v>
      </c>
      <c r="I38" s="73"/>
      <c r="J38" s="73"/>
      <c r="K38" s="73"/>
      <c r="L38" s="231">
        <f>SUM(M30:M36)</f>
        <v>0</v>
      </c>
      <c r="M38" s="231"/>
      <c r="N38" s="231"/>
      <c r="O38" s="231"/>
      <c r="P38" s="232"/>
      <c r="Q38" s="102"/>
      <c r="R38" s="35"/>
    </row>
    <row r="39" spans="2:18" s="1" customFormat="1" ht="14.45" customHeight="1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14.45" customHeight="1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</row>
    <row r="41" spans="2:18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5"/>
    </row>
    <row r="42" spans="2:18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5"/>
    </row>
    <row r="43" spans="2:18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5"/>
    </row>
    <row r="44" spans="2:18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5"/>
    </row>
    <row r="45" spans="2:18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5"/>
    </row>
    <row r="46" spans="2:18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5"/>
    </row>
    <row r="47" spans="2:18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5"/>
    </row>
    <row r="48" spans="2:18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5"/>
    </row>
    <row r="49" spans="2:18">
      <c r="B49" s="24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5"/>
    </row>
    <row r="50" spans="2:18" s="1" customFormat="1" ht="15">
      <c r="B50" s="33"/>
      <c r="C50" s="34"/>
      <c r="D50" s="48" t="s">
        <v>43</v>
      </c>
      <c r="E50" s="49"/>
      <c r="F50" s="49"/>
      <c r="G50" s="49"/>
      <c r="H50" s="50"/>
      <c r="I50" s="34"/>
      <c r="J50" s="48" t="s">
        <v>44</v>
      </c>
      <c r="K50" s="49"/>
      <c r="L50" s="49"/>
      <c r="M50" s="49"/>
      <c r="N50" s="49"/>
      <c r="O50" s="49"/>
      <c r="P50" s="50"/>
      <c r="Q50" s="34"/>
      <c r="R50" s="35"/>
    </row>
    <row r="51" spans="2:18">
      <c r="B51" s="24"/>
      <c r="C51" s="26"/>
      <c r="D51" s="51"/>
      <c r="E51" s="26"/>
      <c r="F51" s="26"/>
      <c r="G51" s="26"/>
      <c r="H51" s="52"/>
      <c r="I51" s="26"/>
      <c r="J51" s="51"/>
      <c r="K51" s="26"/>
      <c r="L51" s="26"/>
      <c r="M51" s="26"/>
      <c r="N51" s="26"/>
      <c r="O51" s="26"/>
      <c r="P51" s="52"/>
      <c r="Q51" s="26"/>
      <c r="R51" s="25"/>
    </row>
    <row r="52" spans="2:18">
      <c r="B52" s="24"/>
      <c r="C52" s="26"/>
      <c r="D52" s="51"/>
      <c r="E52" s="26"/>
      <c r="F52" s="26"/>
      <c r="G52" s="26"/>
      <c r="H52" s="52"/>
      <c r="I52" s="26"/>
      <c r="J52" s="51"/>
      <c r="K52" s="26"/>
      <c r="L52" s="26"/>
      <c r="M52" s="26"/>
      <c r="N52" s="26"/>
      <c r="O52" s="26"/>
      <c r="P52" s="52"/>
      <c r="Q52" s="26"/>
      <c r="R52" s="25"/>
    </row>
    <row r="53" spans="2:18">
      <c r="B53" s="24"/>
      <c r="C53" s="26"/>
      <c r="D53" s="51"/>
      <c r="E53" s="26"/>
      <c r="F53" s="26"/>
      <c r="G53" s="26"/>
      <c r="H53" s="52"/>
      <c r="I53" s="26"/>
      <c r="J53" s="51"/>
      <c r="K53" s="26"/>
      <c r="L53" s="26"/>
      <c r="M53" s="26"/>
      <c r="N53" s="26"/>
      <c r="O53" s="26"/>
      <c r="P53" s="52"/>
      <c r="Q53" s="26"/>
      <c r="R53" s="25"/>
    </row>
    <row r="54" spans="2:18">
      <c r="B54" s="24"/>
      <c r="C54" s="26"/>
      <c r="D54" s="51"/>
      <c r="E54" s="26"/>
      <c r="F54" s="26"/>
      <c r="G54" s="26"/>
      <c r="H54" s="52"/>
      <c r="I54" s="26"/>
      <c r="J54" s="51"/>
      <c r="K54" s="26"/>
      <c r="L54" s="26"/>
      <c r="M54" s="26"/>
      <c r="N54" s="26"/>
      <c r="O54" s="26"/>
      <c r="P54" s="52"/>
      <c r="Q54" s="26"/>
      <c r="R54" s="25"/>
    </row>
    <row r="55" spans="2:18">
      <c r="B55" s="24"/>
      <c r="C55" s="26"/>
      <c r="D55" s="51"/>
      <c r="E55" s="26"/>
      <c r="F55" s="26"/>
      <c r="G55" s="26"/>
      <c r="H55" s="52"/>
      <c r="I55" s="26"/>
      <c r="J55" s="51"/>
      <c r="K55" s="26"/>
      <c r="L55" s="26"/>
      <c r="M55" s="26"/>
      <c r="N55" s="26"/>
      <c r="O55" s="26"/>
      <c r="P55" s="52"/>
      <c r="Q55" s="26"/>
      <c r="R55" s="25"/>
    </row>
    <row r="56" spans="2:18">
      <c r="B56" s="24"/>
      <c r="C56" s="26"/>
      <c r="D56" s="51"/>
      <c r="E56" s="26"/>
      <c r="F56" s="26"/>
      <c r="G56" s="26"/>
      <c r="H56" s="52"/>
      <c r="I56" s="26"/>
      <c r="J56" s="51"/>
      <c r="K56" s="26"/>
      <c r="L56" s="26"/>
      <c r="M56" s="26"/>
      <c r="N56" s="26"/>
      <c r="O56" s="26"/>
      <c r="P56" s="52"/>
      <c r="Q56" s="26"/>
      <c r="R56" s="25"/>
    </row>
    <row r="57" spans="2:18">
      <c r="B57" s="24"/>
      <c r="C57" s="26"/>
      <c r="D57" s="51"/>
      <c r="E57" s="26"/>
      <c r="F57" s="26"/>
      <c r="G57" s="26"/>
      <c r="H57" s="52"/>
      <c r="I57" s="26"/>
      <c r="J57" s="51"/>
      <c r="K57" s="26"/>
      <c r="L57" s="26"/>
      <c r="M57" s="26"/>
      <c r="N57" s="26"/>
      <c r="O57" s="26"/>
      <c r="P57" s="52"/>
      <c r="Q57" s="26"/>
      <c r="R57" s="25"/>
    </row>
    <row r="58" spans="2:18">
      <c r="B58" s="24"/>
      <c r="C58" s="26"/>
      <c r="D58" s="51"/>
      <c r="E58" s="26"/>
      <c r="F58" s="26"/>
      <c r="G58" s="26"/>
      <c r="H58" s="52"/>
      <c r="I58" s="26"/>
      <c r="J58" s="51"/>
      <c r="K58" s="26"/>
      <c r="L58" s="26"/>
      <c r="M58" s="26"/>
      <c r="N58" s="26"/>
      <c r="O58" s="26"/>
      <c r="P58" s="52"/>
      <c r="Q58" s="26"/>
      <c r="R58" s="25"/>
    </row>
    <row r="59" spans="2:18" s="1" customFormat="1" ht="15">
      <c r="B59" s="33"/>
      <c r="C59" s="34"/>
      <c r="D59" s="53" t="s">
        <v>45</v>
      </c>
      <c r="E59" s="54"/>
      <c r="F59" s="54"/>
      <c r="G59" s="55" t="s">
        <v>46</v>
      </c>
      <c r="H59" s="56"/>
      <c r="I59" s="34"/>
      <c r="J59" s="53" t="s">
        <v>45</v>
      </c>
      <c r="K59" s="54"/>
      <c r="L59" s="54"/>
      <c r="M59" s="54"/>
      <c r="N59" s="55" t="s">
        <v>46</v>
      </c>
      <c r="O59" s="54"/>
      <c r="P59" s="56"/>
      <c r="Q59" s="34"/>
      <c r="R59" s="35"/>
    </row>
    <row r="60" spans="2:18">
      <c r="B60" s="24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5"/>
    </row>
    <row r="61" spans="2:18" s="1" customFormat="1" ht="15">
      <c r="B61" s="33"/>
      <c r="C61" s="34"/>
      <c r="D61" s="48" t="s">
        <v>47</v>
      </c>
      <c r="E61" s="49"/>
      <c r="F61" s="49"/>
      <c r="G61" s="49"/>
      <c r="H61" s="50"/>
      <c r="I61" s="34"/>
      <c r="J61" s="48" t="s">
        <v>48</v>
      </c>
      <c r="K61" s="49"/>
      <c r="L61" s="49"/>
      <c r="M61" s="49"/>
      <c r="N61" s="49"/>
      <c r="O61" s="49"/>
      <c r="P61" s="50"/>
      <c r="Q61" s="34"/>
      <c r="R61" s="35"/>
    </row>
    <row r="62" spans="2:18">
      <c r="B62" s="24"/>
      <c r="C62" s="26"/>
      <c r="D62" s="51"/>
      <c r="E62" s="26"/>
      <c r="F62" s="26"/>
      <c r="G62" s="26"/>
      <c r="H62" s="52"/>
      <c r="I62" s="26"/>
      <c r="J62" s="51"/>
      <c r="K62" s="26"/>
      <c r="L62" s="26"/>
      <c r="M62" s="26"/>
      <c r="N62" s="26"/>
      <c r="O62" s="26"/>
      <c r="P62" s="52"/>
      <c r="Q62" s="26"/>
      <c r="R62" s="25"/>
    </row>
    <row r="63" spans="2:18">
      <c r="B63" s="24"/>
      <c r="C63" s="26"/>
      <c r="D63" s="51"/>
      <c r="E63" s="26"/>
      <c r="F63" s="26"/>
      <c r="G63" s="26"/>
      <c r="H63" s="52"/>
      <c r="I63" s="26"/>
      <c r="J63" s="51"/>
      <c r="K63" s="26"/>
      <c r="L63" s="26"/>
      <c r="M63" s="26"/>
      <c r="N63" s="26"/>
      <c r="O63" s="26"/>
      <c r="P63" s="52"/>
      <c r="Q63" s="26"/>
      <c r="R63" s="25"/>
    </row>
    <row r="64" spans="2:18">
      <c r="B64" s="24"/>
      <c r="C64" s="26"/>
      <c r="D64" s="51"/>
      <c r="E64" s="26"/>
      <c r="F64" s="26"/>
      <c r="G64" s="26"/>
      <c r="H64" s="52"/>
      <c r="I64" s="26"/>
      <c r="J64" s="51"/>
      <c r="K64" s="26"/>
      <c r="L64" s="26"/>
      <c r="M64" s="26"/>
      <c r="N64" s="26"/>
      <c r="O64" s="26"/>
      <c r="P64" s="52"/>
      <c r="Q64" s="26"/>
      <c r="R64" s="25"/>
    </row>
    <row r="65" spans="2:18">
      <c r="B65" s="24"/>
      <c r="C65" s="26"/>
      <c r="D65" s="51"/>
      <c r="E65" s="26"/>
      <c r="F65" s="26"/>
      <c r="G65" s="26"/>
      <c r="H65" s="52"/>
      <c r="I65" s="26"/>
      <c r="J65" s="51"/>
      <c r="K65" s="26"/>
      <c r="L65" s="26"/>
      <c r="M65" s="26"/>
      <c r="N65" s="26"/>
      <c r="O65" s="26"/>
      <c r="P65" s="52"/>
      <c r="Q65" s="26"/>
      <c r="R65" s="25"/>
    </row>
    <row r="66" spans="2:18">
      <c r="B66" s="24"/>
      <c r="C66" s="26"/>
      <c r="D66" s="51"/>
      <c r="E66" s="26"/>
      <c r="F66" s="26"/>
      <c r="G66" s="26"/>
      <c r="H66" s="52"/>
      <c r="I66" s="26"/>
      <c r="J66" s="51"/>
      <c r="K66" s="26"/>
      <c r="L66" s="26"/>
      <c r="M66" s="26"/>
      <c r="N66" s="26"/>
      <c r="O66" s="26"/>
      <c r="P66" s="52"/>
      <c r="Q66" s="26"/>
      <c r="R66" s="25"/>
    </row>
    <row r="67" spans="2:18">
      <c r="B67" s="24"/>
      <c r="C67" s="26"/>
      <c r="D67" s="51"/>
      <c r="E67" s="26"/>
      <c r="F67" s="26"/>
      <c r="G67" s="26"/>
      <c r="H67" s="52"/>
      <c r="I67" s="26"/>
      <c r="J67" s="51"/>
      <c r="K67" s="26"/>
      <c r="L67" s="26"/>
      <c r="M67" s="26"/>
      <c r="N67" s="26"/>
      <c r="O67" s="26"/>
      <c r="P67" s="52"/>
      <c r="Q67" s="26"/>
      <c r="R67" s="25"/>
    </row>
    <row r="68" spans="2:18">
      <c r="B68" s="24"/>
      <c r="C68" s="26"/>
      <c r="D68" s="51"/>
      <c r="E68" s="26"/>
      <c r="F68" s="26"/>
      <c r="G68" s="26"/>
      <c r="H68" s="52"/>
      <c r="I68" s="26"/>
      <c r="J68" s="51"/>
      <c r="K68" s="26"/>
      <c r="L68" s="26"/>
      <c r="M68" s="26"/>
      <c r="N68" s="26"/>
      <c r="O68" s="26"/>
      <c r="P68" s="52"/>
      <c r="Q68" s="26"/>
      <c r="R68" s="25"/>
    </row>
    <row r="69" spans="2:18">
      <c r="B69" s="24"/>
      <c r="C69" s="26"/>
      <c r="D69" s="51"/>
      <c r="E69" s="26"/>
      <c r="F69" s="26"/>
      <c r="G69" s="26"/>
      <c r="H69" s="52"/>
      <c r="I69" s="26"/>
      <c r="J69" s="51"/>
      <c r="K69" s="26"/>
      <c r="L69" s="26"/>
      <c r="M69" s="26"/>
      <c r="N69" s="26"/>
      <c r="O69" s="26"/>
      <c r="P69" s="52"/>
      <c r="Q69" s="26"/>
      <c r="R69" s="25"/>
    </row>
    <row r="70" spans="2:18" s="1" customFormat="1" ht="15">
      <c r="B70" s="33"/>
      <c r="C70" s="34"/>
      <c r="D70" s="53" t="s">
        <v>45</v>
      </c>
      <c r="E70" s="54"/>
      <c r="F70" s="54"/>
      <c r="G70" s="55" t="s">
        <v>46</v>
      </c>
      <c r="H70" s="56"/>
      <c r="I70" s="34"/>
      <c r="J70" s="53" t="s">
        <v>45</v>
      </c>
      <c r="K70" s="54"/>
      <c r="L70" s="54"/>
      <c r="M70" s="54"/>
      <c r="N70" s="55" t="s">
        <v>46</v>
      </c>
      <c r="O70" s="54"/>
      <c r="P70" s="56"/>
      <c r="Q70" s="34"/>
      <c r="R70" s="35"/>
    </row>
    <row r="71" spans="2:18" s="1" customFormat="1" ht="14.4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18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2"/>
    </row>
    <row r="76" spans="2:18" s="1" customFormat="1" ht="36.950000000000003" customHeight="1">
      <c r="B76" s="33"/>
      <c r="C76" s="177" t="s">
        <v>97</v>
      </c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35"/>
    </row>
    <row r="77" spans="2:18" s="1" customFormat="1" ht="6.9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</row>
    <row r="78" spans="2:18" s="1" customFormat="1" ht="30" customHeight="1">
      <c r="B78" s="33"/>
      <c r="C78" s="30" t="s">
        <v>16</v>
      </c>
      <c r="D78" s="34"/>
      <c r="E78" s="34"/>
      <c r="F78" s="227" t="str">
        <f>F6</f>
        <v>Rekonstrukce cesty u expozice vzácných papoušků</v>
      </c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34"/>
      <c r="R78" s="35"/>
    </row>
    <row r="79" spans="2:18" s="1" customFormat="1" ht="36.950000000000003" customHeight="1">
      <c r="B79" s="33"/>
      <c r="C79" s="67" t="s">
        <v>93</v>
      </c>
      <c r="D79" s="34"/>
      <c r="E79" s="34"/>
      <c r="F79" s="207" t="str">
        <f>F7</f>
        <v>01 - SO 01 Komunikace</v>
      </c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34"/>
      <c r="R79" s="35"/>
    </row>
    <row r="80" spans="2:18" s="1" customFormat="1" ht="6.95" customHeight="1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</row>
    <row r="81" spans="2:47" s="1" customFormat="1" ht="18" customHeight="1">
      <c r="B81" s="33"/>
      <c r="C81" s="30" t="s">
        <v>19</v>
      </c>
      <c r="D81" s="34"/>
      <c r="E81" s="34"/>
      <c r="F81" s="28" t="str">
        <f>F9</f>
        <v xml:space="preserve"> </v>
      </c>
      <c r="G81" s="34"/>
      <c r="H81" s="34"/>
      <c r="I81" s="34"/>
      <c r="J81" s="34"/>
      <c r="K81" s="30" t="s">
        <v>21</v>
      </c>
      <c r="L81" s="34"/>
      <c r="M81" s="229">
        <f>IF(O9="","",O9)</f>
        <v>43445</v>
      </c>
      <c r="N81" s="229"/>
      <c r="O81" s="229"/>
      <c r="P81" s="229"/>
      <c r="Q81" s="34"/>
      <c r="R81" s="35"/>
    </row>
    <row r="82" spans="2:47" s="1" customFormat="1" ht="6.95" customHeight="1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</row>
    <row r="83" spans="2:47" s="1" customFormat="1" ht="15">
      <c r="B83" s="33"/>
      <c r="C83" s="30" t="s">
        <v>22</v>
      </c>
      <c r="D83" s="34"/>
      <c r="E83" s="34"/>
      <c r="F83" s="28" t="str">
        <f>E12</f>
        <v xml:space="preserve"> </v>
      </c>
      <c r="G83" s="34"/>
      <c r="H83" s="34"/>
      <c r="I83" s="34"/>
      <c r="J83" s="34"/>
      <c r="K83" s="30" t="s">
        <v>26</v>
      </c>
      <c r="L83" s="34"/>
      <c r="M83" s="179" t="str">
        <f>E18</f>
        <v xml:space="preserve"> </v>
      </c>
      <c r="N83" s="179"/>
      <c r="O83" s="179"/>
      <c r="P83" s="179"/>
      <c r="Q83" s="179"/>
      <c r="R83" s="35"/>
    </row>
    <row r="84" spans="2:47" s="1" customFormat="1" ht="14.45" customHeight="1">
      <c r="B84" s="33"/>
      <c r="C84" s="30" t="s">
        <v>25</v>
      </c>
      <c r="D84" s="34"/>
      <c r="E84" s="34"/>
      <c r="F84" s="28" t="str">
        <f>IF(E15="","",E15)</f>
        <v xml:space="preserve"> </v>
      </c>
      <c r="G84" s="34"/>
      <c r="H84" s="34"/>
      <c r="I84" s="34"/>
      <c r="J84" s="34"/>
      <c r="K84" s="30" t="s">
        <v>28</v>
      </c>
      <c r="L84" s="34"/>
      <c r="M84" s="179" t="str">
        <f>E21</f>
        <v xml:space="preserve"> </v>
      </c>
      <c r="N84" s="179"/>
      <c r="O84" s="179"/>
      <c r="P84" s="179"/>
      <c r="Q84" s="179"/>
      <c r="R84" s="35"/>
    </row>
    <row r="85" spans="2:47" s="1" customFormat="1" ht="10.35" customHeight="1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</row>
    <row r="86" spans="2:47" s="1" customFormat="1" ht="29.25" customHeight="1">
      <c r="B86" s="33"/>
      <c r="C86" s="233" t="s">
        <v>98</v>
      </c>
      <c r="D86" s="234"/>
      <c r="E86" s="234"/>
      <c r="F86" s="234"/>
      <c r="G86" s="234"/>
      <c r="H86" s="102"/>
      <c r="I86" s="102"/>
      <c r="J86" s="102"/>
      <c r="K86" s="102"/>
      <c r="L86" s="102"/>
      <c r="M86" s="102"/>
      <c r="N86" s="233" t="s">
        <v>99</v>
      </c>
      <c r="O86" s="234"/>
      <c r="P86" s="234"/>
      <c r="Q86" s="234"/>
      <c r="R86" s="35"/>
    </row>
    <row r="87" spans="2:47" s="1" customFormat="1" ht="10.35" customHeight="1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</row>
    <row r="88" spans="2:47" s="1" customFormat="1" ht="29.25" customHeight="1">
      <c r="B88" s="33"/>
      <c r="C88" s="110" t="s">
        <v>100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195">
        <f>N117</f>
        <v>0</v>
      </c>
      <c r="O88" s="235"/>
      <c r="P88" s="235"/>
      <c r="Q88" s="235"/>
      <c r="R88" s="35"/>
      <c r="AU88" s="20" t="s">
        <v>101</v>
      </c>
    </row>
    <row r="89" spans="2:47" s="6" customFormat="1" ht="24.95" customHeight="1">
      <c r="B89" s="111"/>
      <c r="C89" s="112"/>
      <c r="D89" s="113" t="s">
        <v>102</v>
      </c>
      <c r="E89" s="112"/>
      <c r="F89" s="112"/>
      <c r="G89" s="112"/>
      <c r="H89" s="112"/>
      <c r="I89" s="112"/>
      <c r="J89" s="112"/>
      <c r="K89" s="112"/>
      <c r="L89" s="112"/>
      <c r="M89" s="112"/>
      <c r="N89" s="236">
        <f>N118</f>
        <v>0</v>
      </c>
      <c r="O89" s="237"/>
      <c r="P89" s="237"/>
      <c r="Q89" s="237"/>
      <c r="R89" s="114"/>
    </row>
    <row r="90" spans="2:47" s="7" customFormat="1" ht="19.899999999999999" customHeight="1">
      <c r="B90" s="115"/>
      <c r="C90" s="116"/>
      <c r="D90" s="117" t="s">
        <v>103</v>
      </c>
      <c r="E90" s="116"/>
      <c r="F90" s="116"/>
      <c r="G90" s="116"/>
      <c r="H90" s="116"/>
      <c r="I90" s="116"/>
      <c r="J90" s="116"/>
      <c r="K90" s="116"/>
      <c r="L90" s="116"/>
      <c r="M90" s="116"/>
      <c r="N90" s="238">
        <f>N119</f>
        <v>0</v>
      </c>
      <c r="O90" s="239"/>
      <c r="P90" s="239"/>
      <c r="Q90" s="239"/>
      <c r="R90" s="118"/>
    </row>
    <row r="91" spans="2:47" s="7" customFormat="1" ht="19.899999999999999" customHeight="1">
      <c r="B91" s="115"/>
      <c r="C91" s="116"/>
      <c r="D91" s="117" t="s">
        <v>104</v>
      </c>
      <c r="E91" s="116"/>
      <c r="F91" s="116"/>
      <c r="G91" s="116"/>
      <c r="H91" s="116"/>
      <c r="I91" s="116"/>
      <c r="J91" s="116"/>
      <c r="K91" s="116"/>
      <c r="L91" s="116"/>
      <c r="M91" s="116"/>
      <c r="N91" s="238">
        <f>N178</f>
        <v>0</v>
      </c>
      <c r="O91" s="239"/>
      <c r="P91" s="239"/>
      <c r="Q91" s="239"/>
      <c r="R91" s="118"/>
    </row>
    <row r="92" spans="2:47" s="7" customFormat="1" ht="19.899999999999999" customHeight="1">
      <c r="B92" s="115"/>
      <c r="C92" s="116"/>
      <c r="D92" s="117" t="s">
        <v>105</v>
      </c>
      <c r="E92" s="116"/>
      <c r="F92" s="116"/>
      <c r="G92" s="116"/>
      <c r="H92" s="116"/>
      <c r="I92" s="116"/>
      <c r="J92" s="116"/>
      <c r="K92" s="116"/>
      <c r="L92" s="116"/>
      <c r="M92" s="116"/>
      <c r="N92" s="238">
        <f>N182</f>
        <v>0</v>
      </c>
      <c r="O92" s="239"/>
      <c r="P92" s="239"/>
      <c r="Q92" s="239"/>
      <c r="R92" s="118"/>
    </row>
    <row r="93" spans="2:47" s="7" customFormat="1" ht="19.899999999999999" customHeight="1">
      <c r="B93" s="115"/>
      <c r="C93" s="116"/>
      <c r="D93" s="117" t="s">
        <v>106</v>
      </c>
      <c r="E93" s="116"/>
      <c r="F93" s="116"/>
      <c r="G93" s="116"/>
      <c r="H93" s="116"/>
      <c r="I93" s="116"/>
      <c r="J93" s="116"/>
      <c r="K93" s="116"/>
      <c r="L93" s="116"/>
      <c r="M93" s="116"/>
      <c r="N93" s="238">
        <f>N208</f>
        <v>0</v>
      </c>
      <c r="O93" s="239"/>
      <c r="P93" s="239"/>
      <c r="Q93" s="239"/>
      <c r="R93" s="118"/>
    </row>
    <row r="94" spans="2:47" s="7" customFormat="1" ht="19.899999999999999" customHeight="1">
      <c r="B94" s="115"/>
      <c r="C94" s="116"/>
      <c r="D94" s="117" t="s">
        <v>107</v>
      </c>
      <c r="E94" s="116"/>
      <c r="F94" s="116"/>
      <c r="G94" s="116"/>
      <c r="H94" s="116"/>
      <c r="I94" s="116"/>
      <c r="J94" s="116"/>
      <c r="K94" s="116"/>
      <c r="L94" s="116"/>
      <c r="M94" s="116"/>
      <c r="N94" s="238">
        <f>N212</f>
        <v>0</v>
      </c>
      <c r="O94" s="239"/>
      <c r="P94" s="239"/>
      <c r="Q94" s="239"/>
      <c r="R94" s="118"/>
    </row>
    <row r="95" spans="2:47" s="7" customFormat="1" ht="19.899999999999999" customHeight="1">
      <c r="B95" s="115"/>
      <c r="C95" s="116"/>
      <c r="D95" s="117" t="s">
        <v>108</v>
      </c>
      <c r="E95" s="116"/>
      <c r="F95" s="116"/>
      <c r="G95" s="116"/>
      <c r="H95" s="116"/>
      <c r="I95" s="116"/>
      <c r="J95" s="116"/>
      <c r="K95" s="116"/>
      <c r="L95" s="116"/>
      <c r="M95" s="116"/>
      <c r="N95" s="238">
        <f>N223</f>
        <v>0</v>
      </c>
      <c r="O95" s="239"/>
      <c r="P95" s="239"/>
      <c r="Q95" s="239"/>
      <c r="R95" s="118"/>
    </row>
    <row r="96" spans="2:47" s="7" customFormat="1" ht="19.899999999999999" customHeight="1">
      <c r="B96" s="115"/>
      <c r="C96" s="116"/>
      <c r="D96" s="117" t="s">
        <v>109</v>
      </c>
      <c r="E96" s="116"/>
      <c r="F96" s="116"/>
      <c r="G96" s="116"/>
      <c r="H96" s="116"/>
      <c r="I96" s="116"/>
      <c r="J96" s="116"/>
      <c r="K96" s="116"/>
      <c r="L96" s="116"/>
      <c r="M96" s="116"/>
      <c r="N96" s="238">
        <f>N248</f>
        <v>0</v>
      </c>
      <c r="O96" s="239"/>
      <c r="P96" s="239"/>
      <c r="Q96" s="239"/>
      <c r="R96" s="118"/>
    </row>
    <row r="97" spans="2:21" s="1" customFormat="1" ht="21.75" customHeight="1"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5"/>
    </row>
    <row r="98" spans="2:21" s="1" customFormat="1" ht="29.25" customHeight="1">
      <c r="B98" s="33"/>
      <c r="C98" s="110" t="s">
        <v>110</v>
      </c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235">
        <v>0</v>
      </c>
      <c r="O98" s="242"/>
      <c r="P98" s="242"/>
      <c r="Q98" s="242"/>
      <c r="R98" s="35"/>
      <c r="T98" s="119"/>
      <c r="U98" s="120" t="s">
        <v>33</v>
      </c>
    </row>
    <row r="99" spans="2:21" s="1" customFormat="1" ht="18" customHeight="1">
      <c r="B99" s="33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5"/>
    </row>
    <row r="100" spans="2:21" s="1" customFormat="1" ht="29.25" customHeight="1">
      <c r="B100" s="33"/>
      <c r="C100" s="101" t="s">
        <v>85</v>
      </c>
      <c r="D100" s="102"/>
      <c r="E100" s="102"/>
      <c r="F100" s="102"/>
      <c r="G100" s="102"/>
      <c r="H100" s="102"/>
      <c r="I100" s="102"/>
      <c r="J100" s="102"/>
      <c r="K100" s="102"/>
      <c r="L100" s="196">
        <f>ROUND(SUM(N88+N98),2)</f>
        <v>0</v>
      </c>
      <c r="M100" s="196"/>
      <c r="N100" s="196"/>
      <c r="O100" s="196"/>
      <c r="P100" s="196"/>
      <c r="Q100" s="196"/>
      <c r="R100" s="35"/>
    </row>
    <row r="101" spans="2:21" s="1" customFormat="1" ht="6.95" customHeight="1">
      <c r="B101" s="57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9"/>
    </row>
    <row r="105" spans="2:21" s="1" customFormat="1" ht="6.95" customHeight="1"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2"/>
    </row>
    <row r="106" spans="2:21" s="1" customFormat="1" ht="36.950000000000003" customHeight="1">
      <c r="B106" s="33"/>
      <c r="C106" s="177" t="s">
        <v>111</v>
      </c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35"/>
    </row>
    <row r="107" spans="2:21" s="1" customFormat="1" ht="6.95" customHeight="1">
      <c r="B107" s="33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5"/>
    </row>
    <row r="108" spans="2:21" s="1" customFormat="1" ht="30" customHeight="1">
      <c r="B108" s="33"/>
      <c r="C108" s="30" t="s">
        <v>16</v>
      </c>
      <c r="D108" s="34"/>
      <c r="E108" s="34"/>
      <c r="F108" s="227" t="str">
        <f>F6</f>
        <v>Rekonstrukce cesty u expozice vzácných papoušků</v>
      </c>
      <c r="G108" s="228"/>
      <c r="H108" s="228"/>
      <c r="I108" s="228"/>
      <c r="J108" s="228"/>
      <c r="K108" s="228"/>
      <c r="L108" s="228"/>
      <c r="M108" s="228"/>
      <c r="N108" s="228"/>
      <c r="O108" s="228"/>
      <c r="P108" s="228"/>
      <c r="Q108" s="34"/>
      <c r="R108" s="35"/>
    </row>
    <row r="109" spans="2:21" s="1" customFormat="1" ht="36.950000000000003" customHeight="1">
      <c r="B109" s="33"/>
      <c r="C109" s="67" t="s">
        <v>93</v>
      </c>
      <c r="D109" s="34"/>
      <c r="E109" s="34"/>
      <c r="F109" s="207" t="str">
        <f>F7</f>
        <v>01 - SO 01 Komunikace</v>
      </c>
      <c r="G109" s="226"/>
      <c r="H109" s="226"/>
      <c r="I109" s="226"/>
      <c r="J109" s="226"/>
      <c r="K109" s="226"/>
      <c r="L109" s="226"/>
      <c r="M109" s="226"/>
      <c r="N109" s="226"/>
      <c r="O109" s="226"/>
      <c r="P109" s="226"/>
      <c r="Q109" s="34"/>
      <c r="R109" s="35"/>
    </row>
    <row r="110" spans="2:21" s="1" customFormat="1" ht="6.95" customHeight="1">
      <c r="B110" s="33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5"/>
    </row>
    <row r="111" spans="2:21" s="1" customFormat="1" ht="18" customHeight="1">
      <c r="B111" s="33"/>
      <c r="C111" s="30" t="s">
        <v>19</v>
      </c>
      <c r="D111" s="34"/>
      <c r="E111" s="34"/>
      <c r="F111" s="28" t="str">
        <f>F9</f>
        <v xml:space="preserve"> </v>
      </c>
      <c r="G111" s="34"/>
      <c r="H111" s="34"/>
      <c r="I111" s="34"/>
      <c r="J111" s="34"/>
      <c r="K111" s="30" t="s">
        <v>21</v>
      </c>
      <c r="L111" s="34"/>
      <c r="M111" s="229">
        <f>IF(O9="","",O9)</f>
        <v>43445</v>
      </c>
      <c r="N111" s="229"/>
      <c r="O111" s="229"/>
      <c r="P111" s="229"/>
      <c r="Q111" s="34"/>
      <c r="R111" s="35"/>
    </row>
    <row r="112" spans="2:21" s="1" customFormat="1" ht="6.95" customHeight="1"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5"/>
    </row>
    <row r="113" spans="2:65" s="1" customFormat="1" ht="15">
      <c r="B113" s="33"/>
      <c r="C113" s="30" t="s">
        <v>22</v>
      </c>
      <c r="D113" s="34"/>
      <c r="E113" s="34"/>
      <c r="F113" s="28" t="str">
        <f>E12</f>
        <v xml:space="preserve"> </v>
      </c>
      <c r="G113" s="34"/>
      <c r="H113" s="34"/>
      <c r="I113" s="34"/>
      <c r="J113" s="34"/>
      <c r="K113" s="30" t="s">
        <v>26</v>
      </c>
      <c r="L113" s="34"/>
      <c r="M113" s="179" t="str">
        <f>E18</f>
        <v xml:space="preserve"> </v>
      </c>
      <c r="N113" s="179"/>
      <c r="O113" s="179"/>
      <c r="P113" s="179"/>
      <c r="Q113" s="179"/>
      <c r="R113" s="35"/>
    </row>
    <row r="114" spans="2:65" s="1" customFormat="1" ht="14.45" customHeight="1">
      <c r="B114" s="33"/>
      <c r="C114" s="30" t="s">
        <v>25</v>
      </c>
      <c r="D114" s="34"/>
      <c r="E114" s="34"/>
      <c r="F114" s="28" t="str">
        <f>IF(E15="","",E15)</f>
        <v xml:space="preserve"> </v>
      </c>
      <c r="G114" s="34"/>
      <c r="H114" s="34"/>
      <c r="I114" s="34"/>
      <c r="J114" s="34"/>
      <c r="K114" s="30" t="s">
        <v>28</v>
      </c>
      <c r="L114" s="34"/>
      <c r="M114" s="179" t="str">
        <f>E21</f>
        <v xml:space="preserve"> </v>
      </c>
      <c r="N114" s="179"/>
      <c r="O114" s="179"/>
      <c r="P114" s="179"/>
      <c r="Q114" s="179"/>
      <c r="R114" s="35"/>
    </row>
    <row r="115" spans="2:65" s="1" customFormat="1" ht="10.35" customHeight="1">
      <c r="B115" s="33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5"/>
    </row>
    <row r="116" spans="2:65" s="8" customFormat="1" ht="29.25" customHeight="1">
      <c r="B116" s="121"/>
      <c r="C116" s="122" t="s">
        <v>112</v>
      </c>
      <c r="D116" s="123" t="s">
        <v>113</v>
      </c>
      <c r="E116" s="123" t="s">
        <v>51</v>
      </c>
      <c r="F116" s="240" t="s">
        <v>114</v>
      </c>
      <c r="G116" s="240"/>
      <c r="H116" s="240"/>
      <c r="I116" s="240"/>
      <c r="J116" s="123" t="s">
        <v>115</v>
      </c>
      <c r="K116" s="123" t="s">
        <v>116</v>
      </c>
      <c r="L116" s="240" t="s">
        <v>117</v>
      </c>
      <c r="M116" s="240"/>
      <c r="N116" s="240" t="s">
        <v>99</v>
      </c>
      <c r="O116" s="240"/>
      <c r="P116" s="240"/>
      <c r="Q116" s="241"/>
      <c r="R116" s="124"/>
      <c r="T116" s="74" t="s">
        <v>118</v>
      </c>
      <c r="U116" s="75" t="s">
        <v>33</v>
      </c>
      <c r="V116" s="75" t="s">
        <v>119</v>
      </c>
      <c r="W116" s="75" t="s">
        <v>120</v>
      </c>
      <c r="X116" s="75" t="s">
        <v>121</v>
      </c>
      <c r="Y116" s="75" t="s">
        <v>122</v>
      </c>
      <c r="Z116" s="75" t="s">
        <v>123</v>
      </c>
      <c r="AA116" s="76" t="s">
        <v>124</v>
      </c>
    </row>
    <row r="117" spans="2:65" s="1" customFormat="1" ht="29.25" customHeight="1">
      <c r="B117" s="33"/>
      <c r="C117" s="78" t="s">
        <v>95</v>
      </c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243">
        <f>BK117</f>
        <v>0</v>
      </c>
      <c r="O117" s="244"/>
      <c r="P117" s="244"/>
      <c r="Q117" s="244"/>
      <c r="R117" s="35"/>
      <c r="T117" s="77"/>
      <c r="U117" s="49"/>
      <c r="V117" s="49"/>
      <c r="W117" s="125">
        <f>W118</f>
        <v>690.28922</v>
      </c>
      <c r="X117" s="49"/>
      <c r="Y117" s="125">
        <f>Y118</f>
        <v>94.994780359999993</v>
      </c>
      <c r="Z117" s="49"/>
      <c r="AA117" s="126">
        <f>AA118</f>
        <v>722.39999999999986</v>
      </c>
      <c r="AT117" s="20" t="s">
        <v>68</v>
      </c>
      <c r="AU117" s="20" t="s">
        <v>101</v>
      </c>
      <c r="BK117" s="127">
        <f>BK118</f>
        <v>0</v>
      </c>
    </row>
    <row r="118" spans="2:65" s="9" customFormat="1" ht="37.35" customHeight="1">
      <c r="B118" s="128"/>
      <c r="C118" s="129"/>
      <c r="D118" s="130" t="s">
        <v>102</v>
      </c>
      <c r="E118" s="130"/>
      <c r="F118" s="130"/>
      <c r="G118" s="130"/>
      <c r="H118" s="130"/>
      <c r="I118" s="130"/>
      <c r="J118" s="130"/>
      <c r="K118" s="130"/>
      <c r="L118" s="130"/>
      <c r="M118" s="130"/>
      <c r="N118" s="245">
        <f>BK118</f>
        <v>0</v>
      </c>
      <c r="O118" s="236"/>
      <c r="P118" s="236"/>
      <c r="Q118" s="236"/>
      <c r="R118" s="131"/>
      <c r="T118" s="132"/>
      <c r="U118" s="129"/>
      <c r="V118" s="129"/>
      <c r="W118" s="133">
        <f>W119+W178+W182+W208+W212+W223+W248</f>
        <v>690.28922</v>
      </c>
      <c r="X118" s="129"/>
      <c r="Y118" s="133">
        <f>Y119+Y178+Y182+Y208+Y212+Y223+Y248</f>
        <v>94.994780359999993</v>
      </c>
      <c r="Z118" s="129"/>
      <c r="AA118" s="134">
        <f>AA119+AA178+AA182+AA208+AA212+AA223+AA248</f>
        <v>722.39999999999986</v>
      </c>
      <c r="AR118" s="135" t="s">
        <v>77</v>
      </c>
      <c r="AT118" s="136" t="s">
        <v>68</v>
      </c>
      <c r="AU118" s="136" t="s">
        <v>69</v>
      </c>
      <c r="AY118" s="135" t="s">
        <v>125</v>
      </c>
      <c r="BK118" s="137">
        <f>BK119+BK178+BK182+BK208+BK212+BK223+BK248</f>
        <v>0</v>
      </c>
    </row>
    <row r="119" spans="2:65" s="9" customFormat="1" ht="19.899999999999999" customHeight="1">
      <c r="B119" s="128"/>
      <c r="C119" s="129"/>
      <c r="D119" s="138" t="s">
        <v>103</v>
      </c>
      <c r="E119" s="138"/>
      <c r="F119" s="138"/>
      <c r="G119" s="138"/>
      <c r="H119" s="138"/>
      <c r="I119" s="138"/>
      <c r="J119" s="138"/>
      <c r="K119" s="138"/>
      <c r="L119" s="138"/>
      <c r="M119" s="138"/>
      <c r="N119" s="216">
        <f>BK119</f>
        <v>0</v>
      </c>
      <c r="O119" s="217"/>
      <c r="P119" s="217"/>
      <c r="Q119" s="217"/>
      <c r="R119" s="131"/>
      <c r="T119" s="132"/>
      <c r="U119" s="129"/>
      <c r="V119" s="129"/>
      <c r="W119" s="133">
        <f>SUM(W120:W177)</f>
        <v>363.4237139999999</v>
      </c>
      <c r="X119" s="129"/>
      <c r="Y119" s="133">
        <f>SUM(Y120:Y177)</f>
        <v>9.8681999999999999</v>
      </c>
      <c r="Z119" s="129"/>
      <c r="AA119" s="134">
        <f>SUM(AA120:AA177)</f>
        <v>721.49999999999989</v>
      </c>
      <c r="AR119" s="135" t="s">
        <v>77</v>
      </c>
      <c r="AT119" s="136" t="s">
        <v>68</v>
      </c>
      <c r="AU119" s="136" t="s">
        <v>77</v>
      </c>
      <c r="AY119" s="135" t="s">
        <v>125</v>
      </c>
      <c r="BK119" s="137">
        <f>SUM(BK120:BK177)</f>
        <v>0</v>
      </c>
    </row>
    <row r="120" spans="2:65" s="1" customFormat="1" ht="16.5" customHeight="1">
      <c r="B120" s="139"/>
      <c r="C120" s="140" t="s">
        <v>77</v>
      </c>
      <c r="D120" s="140" t="s">
        <v>126</v>
      </c>
      <c r="E120" s="141" t="s">
        <v>127</v>
      </c>
      <c r="F120" s="214" t="s">
        <v>128</v>
      </c>
      <c r="G120" s="214"/>
      <c r="H120" s="214"/>
      <c r="I120" s="214"/>
      <c r="J120" s="142" t="s">
        <v>129</v>
      </c>
      <c r="K120" s="143">
        <v>10</v>
      </c>
      <c r="L120" s="215"/>
      <c r="M120" s="215"/>
      <c r="N120" s="215">
        <f>ROUND(L120*K120,2)</f>
        <v>0</v>
      </c>
      <c r="O120" s="215"/>
      <c r="P120" s="215"/>
      <c r="Q120" s="215"/>
      <c r="R120" s="144"/>
      <c r="T120" s="145" t="s">
        <v>5</v>
      </c>
      <c r="U120" s="42" t="s">
        <v>34</v>
      </c>
      <c r="V120" s="146">
        <v>0.65900000000000003</v>
      </c>
      <c r="W120" s="146">
        <f>V120*K120</f>
        <v>6.59</v>
      </c>
      <c r="X120" s="146">
        <v>0</v>
      </c>
      <c r="Y120" s="146">
        <f>X120*K120</f>
        <v>0</v>
      </c>
      <c r="Z120" s="146">
        <v>0</v>
      </c>
      <c r="AA120" s="147">
        <f>Z120*K120</f>
        <v>0</v>
      </c>
      <c r="AR120" s="20" t="s">
        <v>130</v>
      </c>
      <c r="AT120" s="20" t="s">
        <v>126</v>
      </c>
      <c r="AU120" s="20" t="s">
        <v>91</v>
      </c>
      <c r="AY120" s="20" t="s">
        <v>125</v>
      </c>
      <c r="BE120" s="148">
        <f>IF(U120="základní",N120,0)</f>
        <v>0</v>
      </c>
      <c r="BF120" s="148">
        <f>IF(U120="snížená",N120,0)</f>
        <v>0</v>
      </c>
      <c r="BG120" s="148">
        <f>IF(U120="zákl. přenesená",N120,0)</f>
        <v>0</v>
      </c>
      <c r="BH120" s="148">
        <f>IF(U120="sníž. přenesená",N120,0)</f>
        <v>0</v>
      </c>
      <c r="BI120" s="148">
        <f>IF(U120="nulová",N120,0)</f>
        <v>0</v>
      </c>
      <c r="BJ120" s="20" t="s">
        <v>77</v>
      </c>
      <c r="BK120" s="148">
        <f>ROUND(L120*K120,2)</f>
        <v>0</v>
      </c>
      <c r="BL120" s="20" t="s">
        <v>130</v>
      </c>
      <c r="BM120" s="20" t="s">
        <v>131</v>
      </c>
    </row>
    <row r="121" spans="2:65" s="1" customFormat="1" ht="25.5" customHeight="1">
      <c r="B121" s="139"/>
      <c r="C121" s="140" t="s">
        <v>91</v>
      </c>
      <c r="D121" s="140" t="s">
        <v>126</v>
      </c>
      <c r="E121" s="141" t="s">
        <v>132</v>
      </c>
      <c r="F121" s="214" t="s">
        <v>133</v>
      </c>
      <c r="G121" s="214"/>
      <c r="H121" s="214"/>
      <c r="I121" s="214"/>
      <c r="J121" s="142" t="s">
        <v>129</v>
      </c>
      <c r="K121" s="143">
        <v>860</v>
      </c>
      <c r="L121" s="215"/>
      <c r="M121" s="215"/>
      <c r="N121" s="215">
        <f>ROUND(L121*K121,2)</f>
        <v>0</v>
      </c>
      <c r="O121" s="215"/>
      <c r="P121" s="215"/>
      <c r="Q121" s="215"/>
      <c r="R121" s="144"/>
      <c r="T121" s="145" t="s">
        <v>5</v>
      </c>
      <c r="U121" s="42" t="s">
        <v>34</v>
      </c>
      <c r="V121" s="146">
        <v>7.2999999999999995E-2</v>
      </c>
      <c r="W121" s="146">
        <f>V121*K121</f>
        <v>62.779999999999994</v>
      </c>
      <c r="X121" s="146">
        <v>0</v>
      </c>
      <c r="Y121" s="146">
        <f>X121*K121</f>
        <v>0</v>
      </c>
      <c r="Z121" s="146">
        <v>0.28999999999999998</v>
      </c>
      <c r="AA121" s="147">
        <f>Z121*K121</f>
        <v>249.39999999999998</v>
      </c>
      <c r="AR121" s="20" t="s">
        <v>130</v>
      </c>
      <c r="AT121" s="20" t="s">
        <v>126</v>
      </c>
      <c r="AU121" s="20" t="s">
        <v>91</v>
      </c>
      <c r="AY121" s="20" t="s">
        <v>125</v>
      </c>
      <c r="BE121" s="148">
        <f>IF(U121="základní",N121,0)</f>
        <v>0</v>
      </c>
      <c r="BF121" s="148">
        <f>IF(U121="snížená",N121,0)</f>
        <v>0</v>
      </c>
      <c r="BG121" s="148">
        <f>IF(U121="zákl. přenesená",N121,0)</f>
        <v>0</v>
      </c>
      <c r="BH121" s="148">
        <f>IF(U121="sníž. přenesená",N121,0)</f>
        <v>0</v>
      </c>
      <c r="BI121" s="148">
        <f>IF(U121="nulová",N121,0)</f>
        <v>0</v>
      </c>
      <c r="BJ121" s="20" t="s">
        <v>77</v>
      </c>
      <c r="BK121" s="148">
        <f>ROUND(L121*K121,2)</f>
        <v>0</v>
      </c>
      <c r="BL121" s="20" t="s">
        <v>130</v>
      </c>
      <c r="BM121" s="20" t="s">
        <v>134</v>
      </c>
    </row>
    <row r="122" spans="2:65" s="10" customFormat="1" ht="16.5" customHeight="1">
      <c r="B122" s="149"/>
      <c r="C122" s="150"/>
      <c r="D122" s="150"/>
      <c r="E122" s="151" t="s">
        <v>5</v>
      </c>
      <c r="F122" s="210" t="s">
        <v>135</v>
      </c>
      <c r="G122" s="211"/>
      <c r="H122" s="211"/>
      <c r="I122" s="211"/>
      <c r="J122" s="150"/>
      <c r="K122" s="152">
        <v>860</v>
      </c>
      <c r="L122" s="150"/>
      <c r="M122" s="150"/>
      <c r="N122" s="150"/>
      <c r="O122" s="150"/>
      <c r="P122" s="150"/>
      <c r="Q122" s="150"/>
      <c r="R122" s="153"/>
      <c r="T122" s="154"/>
      <c r="U122" s="150"/>
      <c r="V122" s="150"/>
      <c r="W122" s="150"/>
      <c r="X122" s="150"/>
      <c r="Y122" s="150"/>
      <c r="Z122" s="150"/>
      <c r="AA122" s="155"/>
      <c r="AT122" s="156" t="s">
        <v>136</v>
      </c>
      <c r="AU122" s="156" t="s">
        <v>91</v>
      </c>
      <c r="AV122" s="10" t="s">
        <v>91</v>
      </c>
      <c r="AW122" s="10" t="s">
        <v>27</v>
      </c>
      <c r="AX122" s="10" t="s">
        <v>69</v>
      </c>
      <c r="AY122" s="156" t="s">
        <v>125</v>
      </c>
    </row>
    <row r="123" spans="2:65" s="11" customFormat="1" ht="16.5" customHeight="1">
      <c r="B123" s="157"/>
      <c r="C123" s="158"/>
      <c r="D123" s="158"/>
      <c r="E123" s="159" t="s">
        <v>5</v>
      </c>
      <c r="F123" s="212" t="s">
        <v>137</v>
      </c>
      <c r="G123" s="213"/>
      <c r="H123" s="213"/>
      <c r="I123" s="213"/>
      <c r="J123" s="158"/>
      <c r="K123" s="160">
        <v>860</v>
      </c>
      <c r="L123" s="158"/>
      <c r="M123" s="158"/>
      <c r="N123" s="158"/>
      <c r="O123" s="158"/>
      <c r="P123" s="158"/>
      <c r="Q123" s="158"/>
      <c r="R123" s="161"/>
      <c r="T123" s="162"/>
      <c r="U123" s="158"/>
      <c r="V123" s="158"/>
      <c r="W123" s="158"/>
      <c r="X123" s="158"/>
      <c r="Y123" s="158"/>
      <c r="Z123" s="158"/>
      <c r="AA123" s="163"/>
      <c r="AT123" s="164" t="s">
        <v>136</v>
      </c>
      <c r="AU123" s="164" t="s">
        <v>91</v>
      </c>
      <c r="AV123" s="11" t="s">
        <v>130</v>
      </c>
      <c r="AW123" s="11" t="s">
        <v>27</v>
      </c>
      <c r="AX123" s="11" t="s">
        <v>77</v>
      </c>
      <c r="AY123" s="164" t="s">
        <v>125</v>
      </c>
    </row>
    <row r="124" spans="2:65" s="1" customFormat="1" ht="25.5" customHeight="1">
      <c r="B124" s="139"/>
      <c r="C124" s="140" t="s">
        <v>138</v>
      </c>
      <c r="D124" s="140" t="s">
        <v>126</v>
      </c>
      <c r="E124" s="141" t="s">
        <v>139</v>
      </c>
      <c r="F124" s="214" t="s">
        <v>140</v>
      </c>
      <c r="G124" s="214"/>
      <c r="H124" s="214"/>
      <c r="I124" s="214"/>
      <c r="J124" s="142" t="s">
        <v>129</v>
      </c>
      <c r="K124" s="143">
        <v>860</v>
      </c>
      <c r="L124" s="215"/>
      <c r="M124" s="215"/>
      <c r="N124" s="215">
        <f>ROUND(L124*K124,2)</f>
        <v>0</v>
      </c>
      <c r="O124" s="215"/>
      <c r="P124" s="215"/>
      <c r="Q124" s="215"/>
      <c r="R124" s="144"/>
      <c r="T124" s="145" t="s">
        <v>5</v>
      </c>
      <c r="U124" s="42" t="s">
        <v>34</v>
      </c>
      <c r="V124" s="146">
        <v>0.19400000000000001</v>
      </c>
      <c r="W124" s="146">
        <f>V124*K124</f>
        <v>166.84</v>
      </c>
      <c r="X124" s="146">
        <v>0</v>
      </c>
      <c r="Y124" s="146">
        <f>X124*K124</f>
        <v>0</v>
      </c>
      <c r="Z124" s="146">
        <v>0.32500000000000001</v>
      </c>
      <c r="AA124" s="147">
        <f>Z124*K124</f>
        <v>279.5</v>
      </c>
      <c r="AR124" s="20" t="s">
        <v>130</v>
      </c>
      <c r="AT124" s="20" t="s">
        <v>126</v>
      </c>
      <c r="AU124" s="20" t="s">
        <v>91</v>
      </c>
      <c r="AY124" s="20" t="s">
        <v>125</v>
      </c>
      <c r="BE124" s="148">
        <f>IF(U124="základní",N124,0)</f>
        <v>0</v>
      </c>
      <c r="BF124" s="148">
        <f>IF(U124="snížená",N124,0)</f>
        <v>0</v>
      </c>
      <c r="BG124" s="148">
        <f>IF(U124="zákl. přenesená",N124,0)</f>
        <v>0</v>
      </c>
      <c r="BH124" s="148">
        <f>IF(U124="sníž. přenesená",N124,0)</f>
        <v>0</v>
      </c>
      <c r="BI124" s="148">
        <f>IF(U124="nulová",N124,0)</f>
        <v>0</v>
      </c>
      <c r="BJ124" s="20" t="s">
        <v>77</v>
      </c>
      <c r="BK124" s="148">
        <f>ROUND(L124*K124,2)</f>
        <v>0</v>
      </c>
      <c r="BL124" s="20" t="s">
        <v>130</v>
      </c>
      <c r="BM124" s="20" t="s">
        <v>141</v>
      </c>
    </row>
    <row r="125" spans="2:65" s="10" customFormat="1" ht="16.5" customHeight="1">
      <c r="B125" s="149"/>
      <c r="C125" s="150"/>
      <c r="D125" s="150"/>
      <c r="E125" s="151" t="s">
        <v>5</v>
      </c>
      <c r="F125" s="210" t="s">
        <v>135</v>
      </c>
      <c r="G125" s="211"/>
      <c r="H125" s="211"/>
      <c r="I125" s="211"/>
      <c r="J125" s="150"/>
      <c r="K125" s="152">
        <v>860</v>
      </c>
      <c r="L125" s="150"/>
      <c r="M125" s="150"/>
      <c r="N125" s="150"/>
      <c r="O125" s="150"/>
      <c r="P125" s="150"/>
      <c r="Q125" s="150"/>
      <c r="R125" s="153"/>
      <c r="T125" s="154"/>
      <c r="U125" s="150"/>
      <c r="V125" s="150"/>
      <c r="W125" s="150"/>
      <c r="X125" s="150"/>
      <c r="Y125" s="150"/>
      <c r="Z125" s="150"/>
      <c r="AA125" s="155"/>
      <c r="AT125" s="156" t="s">
        <v>136</v>
      </c>
      <c r="AU125" s="156" t="s">
        <v>91</v>
      </c>
      <c r="AV125" s="10" t="s">
        <v>91</v>
      </c>
      <c r="AW125" s="10" t="s">
        <v>27</v>
      </c>
      <c r="AX125" s="10" t="s">
        <v>69</v>
      </c>
      <c r="AY125" s="156" t="s">
        <v>125</v>
      </c>
    </row>
    <row r="126" spans="2:65" s="11" customFormat="1" ht="16.5" customHeight="1">
      <c r="B126" s="157"/>
      <c r="C126" s="158"/>
      <c r="D126" s="158"/>
      <c r="E126" s="159" t="s">
        <v>5</v>
      </c>
      <c r="F126" s="212" t="s">
        <v>137</v>
      </c>
      <c r="G126" s="213"/>
      <c r="H126" s="213"/>
      <c r="I126" s="213"/>
      <c r="J126" s="158"/>
      <c r="K126" s="160">
        <v>860</v>
      </c>
      <c r="L126" s="158"/>
      <c r="M126" s="158"/>
      <c r="N126" s="158"/>
      <c r="O126" s="158"/>
      <c r="P126" s="158"/>
      <c r="Q126" s="158"/>
      <c r="R126" s="161"/>
      <c r="T126" s="162"/>
      <c r="U126" s="158"/>
      <c r="V126" s="158"/>
      <c r="W126" s="158"/>
      <c r="X126" s="158"/>
      <c r="Y126" s="158"/>
      <c r="Z126" s="158"/>
      <c r="AA126" s="163"/>
      <c r="AT126" s="164" t="s">
        <v>136</v>
      </c>
      <c r="AU126" s="164" t="s">
        <v>91</v>
      </c>
      <c r="AV126" s="11" t="s">
        <v>130</v>
      </c>
      <c r="AW126" s="11" t="s">
        <v>27</v>
      </c>
      <c r="AX126" s="11" t="s">
        <v>77</v>
      </c>
      <c r="AY126" s="164" t="s">
        <v>125</v>
      </c>
    </row>
    <row r="127" spans="2:65" s="1" customFormat="1" ht="25.5" customHeight="1">
      <c r="B127" s="139"/>
      <c r="C127" s="140" t="s">
        <v>130</v>
      </c>
      <c r="D127" s="140" t="s">
        <v>126</v>
      </c>
      <c r="E127" s="141" t="s">
        <v>142</v>
      </c>
      <c r="F127" s="214" t="s">
        <v>143</v>
      </c>
      <c r="G127" s="214"/>
      <c r="H127" s="214"/>
      <c r="I127" s="214"/>
      <c r="J127" s="142" t="s">
        <v>129</v>
      </c>
      <c r="K127" s="143">
        <v>860</v>
      </c>
      <c r="L127" s="215"/>
      <c r="M127" s="215"/>
      <c r="N127" s="215">
        <f>ROUND(L127*K127,2)</f>
        <v>0</v>
      </c>
      <c r="O127" s="215"/>
      <c r="P127" s="215"/>
      <c r="Q127" s="215"/>
      <c r="R127" s="144"/>
      <c r="T127" s="145" t="s">
        <v>5</v>
      </c>
      <c r="U127" s="42" t="s">
        <v>34</v>
      </c>
      <c r="V127" s="146">
        <v>7.8E-2</v>
      </c>
      <c r="W127" s="146">
        <f>V127*K127</f>
        <v>67.08</v>
      </c>
      <c r="X127" s="146">
        <v>0</v>
      </c>
      <c r="Y127" s="146">
        <f>X127*K127</f>
        <v>0</v>
      </c>
      <c r="Z127" s="146">
        <v>0.22</v>
      </c>
      <c r="AA127" s="147">
        <f>Z127*K127</f>
        <v>189.2</v>
      </c>
      <c r="AR127" s="20" t="s">
        <v>130</v>
      </c>
      <c r="AT127" s="20" t="s">
        <v>126</v>
      </c>
      <c r="AU127" s="20" t="s">
        <v>91</v>
      </c>
      <c r="AY127" s="20" t="s">
        <v>125</v>
      </c>
      <c r="BE127" s="148">
        <f>IF(U127="základní",N127,0)</f>
        <v>0</v>
      </c>
      <c r="BF127" s="148">
        <f>IF(U127="snížená",N127,0)</f>
        <v>0</v>
      </c>
      <c r="BG127" s="148">
        <f>IF(U127="zákl. přenesená",N127,0)</f>
        <v>0</v>
      </c>
      <c r="BH127" s="148">
        <f>IF(U127="sníž. přenesená",N127,0)</f>
        <v>0</v>
      </c>
      <c r="BI127" s="148">
        <f>IF(U127="nulová",N127,0)</f>
        <v>0</v>
      </c>
      <c r="BJ127" s="20" t="s">
        <v>77</v>
      </c>
      <c r="BK127" s="148">
        <f>ROUND(L127*K127,2)</f>
        <v>0</v>
      </c>
      <c r="BL127" s="20" t="s">
        <v>130</v>
      </c>
      <c r="BM127" s="20" t="s">
        <v>144</v>
      </c>
    </row>
    <row r="128" spans="2:65" s="10" customFormat="1" ht="16.5" customHeight="1">
      <c r="B128" s="149"/>
      <c r="C128" s="150"/>
      <c r="D128" s="150"/>
      <c r="E128" s="151" t="s">
        <v>5</v>
      </c>
      <c r="F128" s="210" t="s">
        <v>135</v>
      </c>
      <c r="G128" s="211"/>
      <c r="H128" s="211"/>
      <c r="I128" s="211"/>
      <c r="J128" s="150"/>
      <c r="K128" s="152">
        <v>860</v>
      </c>
      <c r="L128" s="150"/>
      <c r="M128" s="150"/>
      <c r="N128" s="150"/>
      <c r="O128" s="150"/>
      <c r="P128" s="150"/>
      <c r="Q128" s="150"/>
      <c r="R128" s="153"/>
      <c r="T128" s="154"/>
      <c r="U128" s="150"/>
      <c r="V128" s="150"/>
      <c r="W128" s="150"/>
      <c r="X128" s="150"/>
      <c r="Y128" s="150"/>
      <c r="Z128" s="150"/>
      <c r="AA128" s="155"/>
      <c r="AT128" s="156" t="s">
        <v>136</v>
      </c>
      <c r="AU128" s="156" t="s">
        <v>91</v>
      </c>
      <c r="AV128" s="10" t="s">
        <v>91</v>
      </c>
      <c r="AW128" s="10" t="s">
        <v>27</v>
      </c>
      <c r="AX128" s="10" t="s">
        <v>69</v>
      </c>
      <c r="AY128" s="156" t="s">
        <v>125</v>
      </c>
    </row>
    <row r="129" spans="2:65" s="11" customFormat="1" ht="16.5" customHeight="1">
      <c r="B129" s="157"/>
      <c r="C129" s="158"/>
      <c r="D129" s="158"/>
      <c r="E129" s="159" t="s">
        <v>5</v>
      </c>
      <c r="F129" s="212" t="s">
        <v>137</v>
      </c>
      <c r="G129" s="213"/>
      <c r="H129" s="213"/>
      <c r="I129" s="213"/>
      <c r="J129" s="158"/>
      <c r="K129" s="160">
        <v>860</v>
      </c>
      <c r="L129" s="158"/>
      <c r="M129" s="158"/>
      <c r="N129" s="158"/>
      <c r="O129" s="158"/>
      <c r="P129" s="158"/>
      <c r="Q129" s="158"/>
      <c r="R129" s="161"/>
      <c r="T129" s="162"/>
      <c r="U129" s="158"/>
      <c r="V129" s="158"/>
      <c r="W129" s="158"/>
      <c r="X129" s="158"/>
      <c r="Y129" s="158"/>
      <c r="Z129" s="158"/>
      <c r="AA129" s="163"/>
      <c r="AT129" s="164" t="s">
        <v>136</v>
      </c>
      <c r="AU129" s="164" t="s">
        <v>91</v>
      </c>
      <c r="AV129" s="11" t="s">
        <v>130</v>
      </c>
      <c r="AW129" s="11" t="s">
        <v>27</v>
      </c>
      <c r="AX129" s="11" t="s">
        <v>77</v>
      </c>
      <c r="AY129" s="164" t="s">
        <v>125</v>
      </c>
    </row>
    <row r="130" spans="2:65" s="1" customFormat="1" ht="16.5" customHeight="1">
      <c r="B130" s="139"/>
      <c r="C130" s="140" t="s">
        <v>145</v>
      </c>
      <c r="D130" s="140" t="s">
        <v>126</v>
      </c>
      <c r="E130" s="141" t="s">
        <v>146</v>
      </c>
      <c r="F130" s="214" t="s">
        <v>147</v>
      </c>
      <c r="G130" s="214"/>
      <c r="H130" s="214"/>
      <c r="I130" s="214"/>
      <c r="J130" s="142" t="s">
        <v>148</v>
      </c>
      <c r="K130" s="143">
        <v>85</v>
      </c>
      <c r="L130" s="215"/>
      <c r="M130" s="215"/>
      <c r="N130" s="215">
        <f>ROUND(L130*K130,2)</f>
        <v>0</v>
      </c>
      <c r="O130" s="215"/>
      <c r="P130" s="215"/>
      <c r="Q130" s="215"/>
      <c r="R130" s="144"/>
      <c r="T130" s="145" t="s">
        <v>5</v>
      </c>
      <c r="U130" s="42" t="s">
        <v>34</v>
      </c>
      <c r="V130" s="146">
        <v>9.5000000000000001E-2</v>
      </c>
      <c r="W130" s="146">
        <f>V130*K130</f>
        <v>8.0749999999999993</v>
      </c>
      <c r="X130" s="146">
        <v>0</v>
      </c>
      <c r="Y130" s="146">
        <f>X130*K130</f>
        <v>0</v>
      </c>
      <c r="Z130" s="146">
        <v>0.04</v>
      </c>
      <c r="AA130" s="147">
        <f>Z130*K130</f>
        <v>3.4</v>
      </c>
      <c r="AR130" s="20" t="s">
        <v>130</v>
      </c>
      <c r="AT130" s="20" t="s">
        <v>126</v>
      </c>
      <c r="AU130" s="20" t="s">
        <v>91</v>
      </c>
      <c r="AY130" s="20" t="s">
        <v>125</v>
      </c>
      <c r="BE130" s="148">
        <f>IF(U130="základní",N130,0)</f>
        <v>0</v>
      </c>
      <c r="BF130" s="148">
        <f>IF(U130="snížená",N130,0)</f>
        <v>0</v>
      </c>
      <c r="BG130" s="148">
        <f>IF(U130="zákl. přenesená",N130,0)</f>
        <v>0</v>
      </c>
      <c r="BH130" s="148">
        <f>IF(U130="sníž. přenesená",N130,0)</f>
        <v>0</v>
      </c>
      <c r="BI130" s="148">
        <f>IF(U130="nulová",N130,0)</f>
        <v>0</v>
      </c>
      <c r="BJ130" s="20" t="s">
        <v>77</v>
      </c>
      <c r="BK130" s="148">
        <f>ROUND(L130*K130,2)</f>
        <v>0</v>
      </c>
      <c r="BL130" s="20" t="s">
        <v>130</v>
      </c>
      <c r="BM130" s="20" t="s">
        <v>149</v>
      </c>
    </row>
    <row r="131" spans="2:65" s="1" customFormat="1" ht="25.5" customHeight="1">
      <c r="B131" s="139"/>
      <c r="C131" s="140" t="s">
        <v>150</v>
      </c>
      <c r="D131" s="140" t="s">
        <v>126</v>
      </c>
      <c r="E131" s="141" t="s">
        <v>151</v>
      </c>
      <c r="F131" s="214" t="s">
        <v>152</v>
      </c>
      <c r="G131" s="214"/>
      <c r="H131" s="214"/>
      <c r="I131" s="214"/>
      <c r="J131" s="142" t="s">
        <v>153</v>
      </c>
      <c r="K131" s="143">
        <v>5</v>
      </c>
      <c r="L131" s="215"/>
      <c r="M131" s="215"/>
      <c r="N131" s="215">
        <f>ROUND(L131*K131,2)</f>
        <v>0</v>
      </c>
      <c r="O131" s="215"/>
      <c r="P131" s="215"/>
      <c r="Q131" s="215"/>
      <c r="R131" s="144"/>
      <c r="T131" s="145" t="s">
        <v>5</v>
      </c>
      <c r="U131" s="42" t="s">
        <v>34</v>
      </c>
      <c r="V131" s="146">
        <v>9.7000000000000003E-2</v>
      </c>
      <c r="W131" s="146">
        <f>V131*K131</f>
        <v>0.48499999999999999</v>
      </c>
      <c r="X131" s="146">
        <v>0</v>
      </c>
      <c r="Y131" s="146">
        <f>X131*K131</f>
        <v>0</v>
      </c>
      <c r="Z131" s="146">
        <v>0</v>
      </c>
      <c r="AA131" s="147">
        <f>Z131*K131</f>
        <v>0</v>
      </c>
      <c r="AR131" s="20" t="s">
        <v>130</v>
      </c>
      <c r="AT131" s="20" t="s">
        <v>126</v>
      </c>
      <c r="AU131" s="20" t="s">
        <v>91</v>
      </c>
      <c r="AY131" s="20" t="s">
        <v>125</v>
      </c>
      <c r="BE131" s="148">
        <f>IF(U131="základní",N131,0)</f>
        <v>0</v>
      </c>
      <c r="BF131" s="148">
        <f>IF(U131="snížená",N131,0)</f>
        <v>0</v>
      </c>
      <c r="BG131" s="148">
        <f>IF(U131="zákl. přenesená",N131,0)</f>
        <v>0</v>
      </c>
      <c r="BH131" s="148">
        <f>IF(U131="sníž. přenesená",N131,0)</f>
        <v>0</v>
      </c>
      <c r="BI131" s="148">
        <f>IF(U131="nulová",N131,0)</f>
        <v>0</v>
      </c>
      <c r="BJ131" s="20" t="s">
        <v>77</v>
      </c>
      <c r="BK131" s="148">
        <f>ROUND(L131*K131,2)</f>
        <v>0</v>
      </c>
      <c r="BL131" s="20" t="s">
        <v>130</v>
      </c>
      <c r="BM131" s="20" t="s">
        <v>154</v>
      </c>
    </row>
    <row r="132" spans="2:65" s="10" customFormat="1" ht="16.5" customHeight="1">
      <c r="B132" s="149"/>
      <c r="C132" s="150"/>
      <c r="D132" s="150"/>
      <c r="E132" s="151" t="s">
        <v>5</v>
      </c>
      <c r="F132" s="210" t="s">
        <v>155</v>
      </c>
      <c r="G132" s="211"/>
      <c r="H132" s="211"/>
      <c r="I132" s="211"/>
      <c r="J132" s="150"/>
      <c r="K132" s="152">
        <v>5</v>
      </c>
      <c r="L132" s="150"/>
      <c r="M132" s="150"/>
      <c r="N132" s="150"/>
      <c r="O132" s="150"/>
      <c r="P132" s="150"/>
      <c r="Q132" s="150"/>
      <c r="R132" s="153"/>
      <c r="T132" s="154"/>
      <c r="U132" s="150"/>
      <c r="V132" s="150"/>
      <c r="W132" s="150"/>
      <c r="X132" s="150"/>
      <c r="Y132" s="150"/>
      <c r="Z132" s="150"/>
      <c r="AA132" s="155"/>
      <c r="AT132" s="156" t="s">
        <v>136</v>
      </c>
      <c r="AU132" s="156" t="s">
        <v>91</v>
      </c>
      <c r="AV132" s="10" t="s">
        <v>91</v>
      </c>
      <c r="AW132" s="10" t="s">
        <v>27</v>
      </c>
      <c r="AX132" s="10" t="s">
        <v>69</v>
      </c>
      <c r="AY132" s="156" t="s">
        <v>125</v>
      </c>
    </row>
    <row r="133" spans="2:65" s="11" customFormat="1" ht="16.5" customHeight="1">
      <c r="B133" s="157"/>
      <c r="C133" s="158"/>
      <c r="D133" s="158"/>
      <c r="E133" s="159" t="s">
        <v>5</v>
      </c>
      <c r="F133" s="212" t="s">
        <v>137</v>
      </c>
      <c r="G133" s="213"/>
      <c r="H133" s="213"/>
      <c r="I133" s="213"/>
      <c r="J133" s="158"/>
      <c r="K133" s="160">
        <v>5</v>
      </c>
      <c r="L133" s="158"/>
      <c r="M133" s="158"/>
      <c r="N133" s="158"/>
      <c r="O133" s="158"/>
      <c r="P133" s="158"/>
      <c r="Q133" s="158"/>
      <c r="R133" s="161"/>
      <c r="T133" s="162"/>
      <c r="U133" s="158"/>
      <c r="V133" s="158"/>
      <c r="W133" s="158"/>
      <c r="X133" s="158"/>
      <c r="Y133" s="158"/>
      <c r="Z133" s="158"/>
      <c r="AA133" s="163"/>
      <c r="AT133" s="164" t="s">
        <v>136</v>
      </c>
      <c r="AU133" s="164" t="s">
        <v>91</v>
      </c>
      <c r="AV133" s="11" t="s">
        <v>130</v>
      </c>
      <c r="AW133" s="11" t="s">
        <v>27</v>
      </c>
      <c r="AX133" s="11" t="s">
        <v>77</v>
      </c>
      <c r="AY133" s="164" t="s">
        <v>125</v>
      </c>
    </row>
    <row r="134" spans="2:65" s="1" customFormat="1" ht="25.5" customHeight="1">
      <c r="B134" s="139"/>
      <c r="C134" s="140" t="s">
        <v>156</v>
      </c>
      <c r="D134" s="140" t="s">
        <v>126</v>
      </c>
      <c r="E134" s="141" t="s">
        <v>157</v>
      </c>
      <c r="F134" s="214" t="s">
        <v>158</v>
      </c>
      <c r="G134" s="214"/>
      <c r="H134" s="214"/>
      <c r="I134" s="214"/>
      <c r="J134" s="142" t="s">
        <v>153</v>
      </c>
      <c r="K134" s="143">
        <v>16.5</v>
      </c>
      <c r="L134" s="215"/>
      <c r="M134" s="215"/>
      <c r="N134" s="215">
        <f>ROUND(L134*K134,2)</f>
        <v>0</v>
      </c>
      <c r="O134" s="215"/>
      <c r="P134" s="215"/>
      <c r="Q134" s="215"/>
      <c r="R134" s="144"/>
      <c r="T134" s="145" t="s">
        <v>5</v>
      </c>
      <c r="U134" s="42" t="s">
        <v>34</v>
      </c>
      <c r="V134" s="146">
        <v>0.36799999999999999</v>
      </c>
      <c r="W134" s="146">
        <f>V134*K134</f>
        <v>6.0720000000000001</v>
      </c>
      <c r="X134" s="146">
        <v>0</v>
      </c>
      <c r="Y134" s="146">
        <f>X134*K134</f>
        <v>0</v>
      </c>
      <c r="Z134" s="146">
        <v>0</v>
      </c>
      <c r="AA134" s="147">
        <f>Z134*K134</f>
        <v>0</v>
      </c>
      <c r="AR134" s="20" t="s">
        <v>130</v>
      </c>
      <c r="AT134" s="20" t="s">
        <v>126</v>
      </c>
      <c r="AU134" s="20" t="s">
        <v>91</v>
      </c>
      <c r="AY134" s="20" t="s">
        <v>125</v>
      </c>
      <c r="BE134" s="148">
        <f>IF(U134="základní",N134,0)</f>
        <v>0</v>
      </c>
      <c r="BF134" s="148">
        <f>IF(U134="snížená",N134,0)</f>
        <v>0</v>
      </c>
      <c r="BG134" s="148">
        <f>IF(U134="zákl. přenesená",N134,0)</f>
        <v>0</v>
      </c>
      <c r="BH134" s="148">
        <f>IF(U134="sníž. přenesená",N134,0)</f>
        <v>0</v>
      </c>
      <c r="BI134" s="148">
        <f>IF(U134="nulová",N134,0)</f>
        <v>0</v>
      </c>
      <c r="BJ134" s="20" t="s">
        <v>77</v>
      </c>
      <c r="BK134" s="148">
        <f>ROUND(L134*K134,2)</f>
        <v>0</v>
      </c>
      <c r="BL134" s="20" t="s">
        <v>130</v>
      </c>
      <c r="BM134" s="20" t="s">
        <v>159</v>
      </c>
    </row>
    <row r="135" spans="2:65" s="10" customFormat="1" ht="16.5" customHeight="1">
      <c r="B135" s="149"/>
      <c r="C135" s="150"/>
      <c r="D135" s="150"/>
      <c r="E135" s="151" t="s">
        <v>5</v>
      </c>
      <c r="F135" s="210" t="s">
        <v>160</v>
      </c>
      <c r="G135" s="211"/>
      <c r="H135" s="211"/>
      <c r="I135" s="211"/>
      <c r="J135" s="150"/>
      <c r="K135" s="152">
        <v>9</v>
      </c>
      <c r="L135" s="150"/>
      <c r="M135" s="150"/>
      <c r="N135" s="150"/>
      <c r="O135" s="150"/>
      <c r="P135" s="150"/>
      <c r="Q135" s="150"/>
      <c r="R135" s="153"/>
      <c r="T135" s="154"/>
      <c r="U135" s="150"/>
      <c r="V135" s="150"/>
      <c r="W135" s="150"/>
      <c r="X135" s="150"/>
      <c r="Y135" s="150"/>
      <c r="Z135" s="150"/>
      <c r="AA135" s="155"/>
      <c r="AT135" s="156" t="s">
        <v>136</v>
      </c>
      <c r="AU135" s="156" t="s">
        <v>91</v>
      </c>
      <c r="AV135" s="10" t="s">
        <v>91</v>
      </c>
      <c r="AW135" s="10" t="s">
        <v>27</v>
      </c>
      <c r="AX135" s="10" t="s">
        <v>69</v>
      </c>
      <c r="AY135" s="156" t="s">
        <v>125</v>
      </c>
    </row>
    <row r="136" spans="2:65" s="10" customFormat="1" ht="16.5" customHeight="1">
      <c r="B136" s="149"/>
      <c r="C136" s="150"/>
      <c r="D136" s="150"/>
      <c r="E136" s="151" t="s">
        <v>5</v>
      </c>
      <c r="F136" s="222" t="s">
        <v>161</v>
      </c>
      <c r="G136" s="223"/>
      <c r="H136" s="223"/>
      <c r="I136" s="223"/>
      <c r="J136" s="150"/>
      <c r="K136" s="152">
        <v>7.5</v>
      </c>
      <c r="L136" s="150"/>
      <c r="M136" s="150"/>
      <c r="N136" s="150"/>
      <c r="O136" s="150"/>
      <c r="P136" s="150"/>
      <c r="Q136" s="150"/>
      <c r="R136" s="153"/>
      <c r="T136" s="154"/>
      <c r="U136" s="150"/>
      <c r="V136" s="150"/>
      <c r="W136" s="150"/>
      <c r="X136" s="150"/>
      <c r="Y136" s="150"/>
      <c r="Z136" s="150"/>
      <c r="AA136" s="155"/>
      <c r="AT136" s="156" t="s">
        <v>136</v>
      </c>
      <c r="AU136" s="156" t="s">
        <v>91</v>
      </c>
      <c r="AV136" s="10" t="s">
        <v>91</v>
      </c>
      <c r="AW136" s="10" t="s">
        <v>27</v>
      </c>
      <c r="AX136" s="10" t="s">
        <v>69</v>
      </c>
      <c r="AY136" s="156" t="s">
        <v>125</v>
      </c>
    </row>
    <row r="137" spans="2:65" s="11" customFormat="1" ht="16.5" customHeight="1">
      <c r="B137" s="157"/>
      <c r="C137" s="158"/>
      <c r="D137" s="158"/>
      <c r="E137" s="159" t="s">
        <v>5</v>
      </c>
      <c r="F137" s="212" t="s">
        <v>137</v>
      </c>
      <c r="G137" s="213"/>
      <c r="H137" s="213"/>
      <c r="I137" s="213"/>
      <c r="J137" s="158"/>
      <c r="K137" s="160">
        <v>16.5</v>
      </c>
      <c r="L137" s="158"/>
      <c r="M137" s="158"/>
      <c r="N137" s="158"/>
      <c r="O137" s="158"/>
      <c r="P137" s="158"/>
      <c r="Q137" s="158"/>
      <c r="R137" s="161"/>
      <c r="T137" s="162"/>
      <c r="U137" s="158"/>
      <c r="V137" s="158"/>
      <c r="W137" s="158"/>
      <c r="X137" s="158"/>
      <c r="Y137" s="158"/>
      <c r="Z137" s="158"/>
      <c r="AA137" s="163"/>
      <c r="AT137" s="164" t="s">
        <v>136</v>
      </c>
      <c r="AU137" s="164" t="s">
        <v>91</v>
      </c>
      <c r="AV137" s="11" t="s">
        <v>130</v>
      </c>
      <c r="AW137" s="11" t="s">
        <v>27</v>
      </c>
      <c r="AX137" s="11" t="s">
        <v>77</v>
      </c>
      <c r="AY137" s="164" t="s">
        <v>125</v>
      </c>
    </row>
    <row r="138" spans="2:65" s="1" customFormat="1" ht="25.5" customHeight="1">
      <c r="B138" s="139"/>
      <c r="C138" s="140" t="s">
        <v>162</v>
      </c>
      <c r="D138" s="140" t="s">
        <v>126</v>
      </c>
      <c r="E138" s="141" t="s">
        <v>163</v>
      </c>
      <c r="F138" s="214" t="s">
        <v>164</v>
      </c>
      <c r="G138" s="214"/>
      <c r="H138" s="214"/>
      <c r="I138" s="214"/>
      <c r="J138" s="142" t="s">
        <v>153</v>
      </c>
      <c r="K138" s="143">
        <v>4.95</v>
      </c>
      <c r="L138" s="215"/>
      <c r="M138" s="215"/>
      <c r="N138" s="215">
        <f>ROUND(L138*K138,2)</f>
        <v>0</v>
      </c>
      <c r="O138" s="215"/>
      <c r="P138" s="215"/>
      <c r="Q138" s="215"/>
      <c r="R138" s="144"/>
      <c r="T138" s="145" t="s">
        <v>5</v>
      </c>
      <c r="U138" s="42" t="s">
        <v>34</v>
      </c>
      <c r="V138" s="146">
        <v>5.8000000000000003E-2</v>
      </c>
      <c r="W138" s="146">
        <f>V138*K138</f>
        <v>0.28710000000000002</v>
      </c>
      <c r="X138" s="146">
        <v>0</v>
      </c>
      <c r="Y138" s="146">
        <f>X138*K138</f>
        <v>0</v>
      </c>
      <c r="Z138" s="146">
        <v>0</v>
      </c>
      <c r="AA138" s="147">
        <f>Z138*K138</f>
        <v>0</v>
      </c>
      <c r="AR138" s="20" t="s">
        <v>130</v>
      </c>
      <c r="AT138" s="20" t="s">
        <v>126</v>
      </c>
      <c r="AU138" s="20" t="s">
        <v>91</v>
      </c>
      <c r="AY138" s="20" t="s">
        <v>125</v>
      </c>
      <c r="BE138" s="148">
        <f>IF(U138="základní",N138,0)</f>
        <v>0</v>
      </c>
      <c r="BF138" s="148">
        <f>IF(U138="snížená",N138,0)</f>
        <v>0</v>
      </c>
      <c r="BG138" s="148">
        <f>IF(U138="zákl. přenesená",N138,0)</f>
        <v>0</v>
      </c>
      <c r="BH138" s="148">
        <f>IF(U138="sníž. přenesená",N138,0)</f>
        <v>0</v>
      </c>
      <c r="BI138" s="148">
        <f>IF(U138="nulová",N138,0)</f>
        <v>0</v>
      </c>
      <c r="BJ138" s="20" t="s">
        <v>77</v>
      </c>
      <c r="BK138" s="148">
        <f>ROUND(L138*K138,2)</f>
        <v>0</v>
      </c>
      <c r="BL138" s="20" t="s">
        <v>130</v>
      </c>
      <c r="BM138" s="20" t="s">
        <v>165</v>
      </c>
    </row>
    <row r="139" spans="2:65" s="10" customFormat="1" ht="16.5" customHeight="1">
      <c r="B139" s="149"/>
      <c r="C139" s="150"/>
      <c r="D139" s="150"/>
      <c r="E139" s="151" t="s">
        <v>5</v>
      </c>
      <c r="F139" s="210" t="s">
        <v>166</v>
      </c>
      <c r="G139" s="211"/>
      <c r="H139" s="211"/>
      <c r="I139" s="211"/>
      <c r="J139" s="150"/>
      <c r="K139" s="152">
        <v>4.95</v>
      </c>
      <c r="L139" s="150"/>
      <c r="M139" s="150"/>
      <c r="N139" s="150"/>
      <c r="O139" s="150"/>
      <c r="P139" s="150"/>
      <c r="Q139" s="150"/>
      <c r="R139" s="153"/>
      <c r="T139" s="154"/>
      <c r="U139" s="150"/>
      <c r="V139" s="150"/>
      <c r="W139" s="150"/>
      <c r="X139" s="150"/>
      <c r="Y139" s="150"/>
      <c r="Z139" s="150"/>
      <c r="AA139" s="155"/>
      <c r="AT139" s="156" t="s">
        <v>136</v>
      </c>
      <c r="AU139" s="156" t="s">
        <v>91</v>
      </c>
      <c r="AV139" s="10" t="s">
        <v>91</v>
      </c>
      <c r="AW139" s="10" t="s">
        <v>27</v>
      </c>
      <c r="AX139" s="10" t="s">
        <v>69</v>
      </c>
      <c r="AY139" s="156" t="s">
        <v>125</v>
      </c>
    </row>
    <row r="140" spans="2:65" s="11" customFormat="1" ht="16.5" customHeight="1">
      <c r="B140" s="157"/>
      <c r="C140" s="158"/>
      <c r="D140" s="158"/>
      <c r="E140" s="159" t="s">
        <v>5</v>
      </c>
      <c r="F140" s="212" t="s">
        <v>137</v>
      </c>
      <c r="G140" s="213"/>
      <c r="H140" s="213"/>
      <c r="I140" s="213"/>
      <c r="J140" s="158"/>
      <c r="K140" s="160">
        <v>4.95</v>
      </c>
      <c r="L140" s="158"/>
      <c r="M140" s="158"/>
      <c r="N140" s="158"/>
      <c r="O140" s="158"/>
      <c r="P140" s="158"/>
      <c r="Q140" s="158"/>
      <c r="R140" s="161"/>
      <c r="T140" s="162"/>
      <c r="U140" s="158"/>
      <c r="V140" s="158"/>
      <c r="W140" s="158"/>
      <c r="X140" s="158"/>
      <c r="Y140" s="158"/>
      <c r="Z140" s="158"/>
      <c r="AA140" s="163"/>
      <c r="AT140" s="164" t="s">
        <v>136</v>
      </c>
      <c r="AU140" s="164" t="s">
        <v>91</v>
      </c>
      <c r="AV140" s="11" t="s">
        <v>130</v>
      </c>
      <c r="AW140" s="11" t="s">
        <v>27</v>
      </c>
      <c r="AX140" s="11" t="s">
        <v>77</v>
      </c>
      <c r="AY140" s="164" t="s">
        <v>125</v>
      </c>
    </row>
    <row r="141" spans="2:65" s="1" customFormat="1" ht="25.5" customHeight="1">
      <c r="B141" s="139"/>
      <c r="C141" s="140" t="s">
        <v>167</v>
      </c>
      <c r="D141" s="140" t="s">
        <v>126</v>
      </c>
      <c r="E141" s="141" t="s">
        <v>168</v>
      </c>
      <c r="F141" s="214" t="s">
        <v>169</v>
      </c>
      <c r="G141" s="214"/>
      <c r="H141" s="214"/>
      <c r="I141" s="214"/>
      <c r="J141" s="142" t="s">
        <v>153</v>
      </c>
      <c r="K141" s="143">
        <v>1</v>
      </c>
      <c r="L141" s="215"/>
      <c r="M141" s="215"/>
      <c r="N141" s="215">
        <f>ROUND(L141*K141,2)</f>
        <v>0</v>
      </c>
      <c r="O141" s="215"/>
      <c r="P141" s="215"/>
      <c r="Q141" s="215"/>
      <c r="R141" s="144"/>
      <c r="T141" s="145" t="s">
        <v>5</v>
      </c>
      <c r="U141" s="42" t="s">
        <v>34</v>
      </c>
      <c r="V141" s="146">
        <v>1.7629999999999999</v>
      </c>
      <c r="W141" s="146">
        <f>V141*K141</f>
        <v>1.7629999999999999</v>
      </c>
      <c r="X141" s="146">
        <v>0</v>
      </c>
      <c r="Y141" s="146">
        <f>X141*K141</f>
        <v>0</v>
      </c>
      <c r="Z141" s="146">
        <v>0</v>
      </c>
      <c r="AA141" s="147">
        <f>Z141*K141</f>
        <v>0</v>
      </c>
      <c r="AR141" s="20" t="s">
        <v>130</v>
      </c>
      <c r="AT141" s="20" t="s">
        <v>126</v>
      </c>
      <c r="AU141" s="20" t="s">
        <v>91</v>
      </c>
      <c r="AY141" s="20" t="s">
        <v>125</v>
      </c>
      <c r="BE141" s="148">
        <f>IF(U141="základní",N141,0)</f>
        <v>0</v>
      </c>
      <c r="BF141" s="148">
        <f>IF(U141="snížená",N141,0)</f>
        <v>0</v>
      </c>
      <c r="BG141" s="148">
        <f>IF(U141="zákl. přenesená",N141,0)</f>
        <v>0</v>
      </c>
      <c r="BH141" s="148">
        <f>IF(U141="sníž. přenesená",N141,0)</f>
        <v>0</v>
      </c>
      <c r="BI141" s="148">
        <f>IF(U141="nulová",N141,0)</f>
        <v>0</v>
      </c>
      <c r="BJ141" s="20" t="s">
        <v>77</v>
      </c>
      <c r="BK141" s="148">
        <f>ROUND(L141*K141,2)</f>
        <v>0</v>
      </c>
      <c r="BL141" s="20" t="s">
        <v>130</v>
      </c>
      <c r="BM141" s="20" t="s">
        <v>170</v>
      </c>
    </row>
    <row r="142" spans="2:65" s="10" customFormat="1" ht="16.5" customHeight="1">
      <c r="B142" s="149"/>
      <c r="C142" s="150"/>
      <c r="D142" s="150"/>
      <c r="E142" s="151" t="s">
        <v>5</v>
      </c>
      <c r="F142" s="210" t="s">
        <v>171</v>
      </c>
      <c r="G142" s="211"/>
      <c r="H142" s="211"/>
      <c r="I142" s="211"/>
      <c r="J142" s="150"/>
      <c r="K142" s="152">
        <v>1</v>
      </c>
      <c r="L142" s="150"/>
      <c r="M142" s="150"/>
      <c r="N142" s="150"/>
      <c r="O142" s="150"/>
      <c r="P142" s="150"/>
      <c r="Q142" s="150"/>
      <c r="R142" s="153"/>
      <c r="T142" s="154"/>
      <c r="U142" s="150"/>
      <c r="V142" s="150"/>
      <c r="W142" s="150"/>
      <c r="X142" s="150"/>
      <c r="Y142" s="150"/>
      <c r="Z142" s="150"/>
      <c r="AA142" s="155"/>
      <c r="AT142" s="156" t="s">
        <v>136</v>
      </c>
      <c r="AU142" s="156" t="s">
        <v>91</v>
      </c>
      <c r="AV142" s="10" t="s">
        <v>91</v>
      </c>
      <c r="AW142" s="10" t="s">
        <v>27</v>
      </c>
      <c r="AX142" s="10" t="s">
        <v>69</v>
      </c>
      <c r="AY142" s="156" t="s">
        <v>125</v>
      </c>
    </row>
    <row r="143" spans="2:65" s="11" customFormat="1" ht="16.5" customHeight="1">
      <c r="B143" s="157"/>
      <c r="C143" s="158"/>
      <c r="D143" s="158"/>
      <c r="E143" s="159" t="s">
        <v>5</v>
      </c>
      <c r="F143" s="212" t="s">
        <v>137</v>
      </c>
      <c r="G143" s="213"/>
      <c r="H143" s="213"/>
      <c r="I143" s="213"/>
      <c r="J143" s="158"/>
      <c r="K143" s="160">
        <v>1</v>
      </c>
      <c r="L143" s="158"/>
      <c r="M143" s="158"/>
      <c r="N143" s="158"/>
      <c r="O143" s="158"/>
      <c r="P143" s="158"/>
      <c r="Q143" s="158"/>
      <c r="R143" s="161"/>
      <c r="T143" s="162"/>
      <c r="U143" s="158"/>
      <c r="V143" s="158"/>
      <c r="W143" s="158"/>
      <c r="X143" s="158"/>
      <c r="Y143" s="158"/>
      <c r="Z143" s="158"/>
      <c r="AA143" s="163"/>
      <c r="AT143" s="164" t="s">
        <v>136</v>
      </c>
      <c r="AU143" s="164" t="s">
        <v>91</v>
      </c>
      <c r="AV143" s="11" t="s">
        <v>130</v>
      </c>
      <c r="AW143" s="11" t="s">
        <v>27</v>
      </c>
      <c r="AX143" s="11" t="s">
        <v>77</v>
      </c>
      <c r="AY143" s="164" t="s">
        <v>125</v>
      </c>
    </row>
    <row r="144" spans="2:65" s="1" customFormat="1" ht="25.5" customHeight="1">
      <c r="B144" s="139"/>
      <c r="C144" s="140" t="s">
        <v>172</v>
      </c>
      <c r="D144" s="140" t="s">
        <v>126</v>
      </c>
      <c r="E144" s="141" t="s">
        <v>173</v>
      </c>
      <c r="F144" s="214" t="s">
        <v>174</v>
      </c>
      <c r="G144" s="214"/>
      <c r="H144" s="214"/>
      <c r="I144" s="214"/>
      <c r="J144" s="142" t="s">
        <v>153</v>
      </c>
      <c r="K144" s="143">
        <v>1.4039999999999999</v>
      </c>
      <c r="L144" s="215"/>
      <c r="M144" s="215"/>
      <c r="N144" s="215">
        <f>ROUND(L144*K144,2)</f>
        <v>0</v>
      </c>
      <c r="O144" s="215"/>
      <c r="P144" s="215"/>
      <c r="Q144" s="215"/>
      <c r="R144" s="144"/>
      <c r="T144" s="145" t="s">
        <v>5</v>
      </c>
      <c r="U144" s="42" t="s">
        <v>34</v>
      </c>
      <c r="V144" s="146">
        <v>3.14</v>
      </c>
      <c r="W144" s="146">
        <f>V144*K144</f>
        <v>4.4085599999999996</v>
      </c>
      <c r="X144" s="146">
        <v>0</v>
      </c>
      <c r="Y144" s="146">
        <f>X144*K144</f>
        <v>0</v>
      </c>
      <c r="Z144" s="146">
        <v>0</v>
      </c>
      <c r="AA144" s="147">
        <f>Z144*K144</f>
        <v>0</v>
      </c>
      <c r="AR144" s="20" t="s">
        <v>130</v>
      </c>
      <c r="AT144" s="20" t="s">
        <v>126</v>
      </c>
      <c r="AU144" s="20" t="s">
        <v>91</v>
      </c>
      <c r="AY144" s="20" t="s">
        <v>125</v>
      </c>
      <c r="BE144" s="148">
        <f>IF(U144="základní",N144,0)</f>
        <v>0</v>
      </c>
      <c r="BF144" s="148">
        <f>IF(U144="snížená",N144,0)</f>
        <v>0</v>
      </c>
      <c r="BG144" s="148">
        <f>IF(U144="zákl. přenesená",N144,0)</f>
        <v>0</v>
      </c>
      <c r="BH144" s="148">
        <f>IF(U144="sníž. přenesená",N144,0)</f>
        <v>0</v>
      </c>
      <c r="BI144" s="148">
        <f>IF(U144="nulová",N144,0)</f>
        <v>0</v>
      </c>
      <c r="BJ144" s="20" t="s">
        <v>77</v>
      </c>
      <c r="BK144" s="148">
        <f>ROUND(L144*K144,2)</f>
        <v>0</v>
      </c>
      <c r="BL144" s="20" t="s">
        <v>130</v>
      </c>
      <c r="BM144" s="20" t="s">
        <v>175</v>
      </c>
    </row>
    <row r="145" spans="2:65" s="10" customFormat="1" ht="16.5" customHeight="1">
      <c r="B145" s="149"/>
      <c r="C145" s="150"/>
      <c r="D145" s="150"/>
      <c r="E145" s="151" t="s">
        <v>5</v>
      </c>
      <c r="F145" s="210" t="s">
        <v>176</v>
      </c>
      <c r="G145" s="211"/>
      <c r="H145" s="211"/>
      <c r="I145" s="211"/>
      <c r="J145" s="150"/>
      <c r="K145" s="152">
        <v>1.4039999999999999</v>
      </c>
      <c r="L145" s="150"/>
      <c r="M145" s="150"/>
      <c r="N145" s="150"/>
      <c r="O145" s="150"/>
      <c r="P145" s="150"/>
      <c r="Q145" s="150"/>
      <c r="R145" s="153"/>
      <c r="T145" s="154"/>
      <c r="U145" s="150"/>
      <c r="V145" s="150"/>
      <c r="W145" s="150"/>
      <c r="X145" s="150"/>
      <c r="Y145" s="150"/>
      <c r="Z145" s="150"/>
      <c r="AA145" s="155"/>
      <c r="AT145" s="156" t="s">
        <v>136</v>
      </c>
      <c r="AU145" s="156" t="s">
        <v>91</v>
      </c>
      <c r="AV145" s="10" t="s">
        <v>91</v>
      </c>
      <c r="AW145" s="10" t="s">
        <v>27</v>
      </c>
      <c r="AX145" s="10" t="s">
        <v>69</v>
      </c>
      <c r="AY145" s="156" t="s">
        <v>125</v>
      </c>
    </row>
    <row r="146" spans="2:65" s="11" customFormat="1" ht="16.5" customHeight="1">
      <c r="B146" s="157"/>
      <c r="C146" s="158"/>
      <c r="D146" s="158"/>
      <c r="E146" s="159" t="s">
        <v>5</v>
      </c>
      <c r="F146" s="212" t="s">
        <v>137</v>
      </c>
      <c r="G146" s="213"/>
      <c r="H146" s="213"/>
      <c r="I146" s="213"/>
      <c r="J146" s="158"/>
      <c r="K146" s="160">
        <v>1.4039999999999999</v>
      </c>
      <c r="L146" s="158"/>
      <c r="M146" s="158"/>
      <c r="N146" s="158"/>
      <c r="O146" s="158"/>
      <c r="P146" s="158"/>
      <c r="Q146" s="158"/>
      <c r="R146" s="161"/>
      <c r="T146" s="162"/>
      <c r="U146" s="158"/>
      <c r="V146" s="158"/>
      <c r="W146" s="158"/>
      <c r="X146" s="158"/>
      <c r="Y146" s="158"/>
      <c r="Z146" s="158"/>
      <c r="AA146" s="163"/>
      <c r="AT146" s="164" t="s">
        <v>136</v>
      </c>
      <c r="AU146" s="164" t="s">
        <v>91</v>
      </c>
      <c r="AV146" s="11" t="s">
        <v>130</v>
      </c>
      <c r="AW146" s="11" t="s">
        <v>27</v>
      </c>
      <c r="AX146" s="11" t="s">
        <v>77</v>
      </c>
      <c r="AY146" s="164" t="s">
        <v>125</v>
      </c>
    </row>
    <row r="147" spans="2:65" s="1" customFormat="1" ht="25.5" customHeight="1">
      <c r="B147" s="139"/>
      <c r="C147" s="140" t="s">
        <v>177</v>
      </c>
      <c r="D147" s="140" t="s">
        <v>126</v>
      </c>
      <c r="E147" s="141" t="s">
        <v>178</v>
      </c>
      <c r="F147" s="214" t="s">
        <v>179</v>
      </c>
      <c r="G147" s="214"/>
      <c r="H147" s="214"/>
      <c r="I147" s="214"/>
      <c r="J147" s="142" t="s">
        <v>153</v>
      </c>
      <c r="K147" s="143">
        <v>0.42099999999999999</v>
      </c>
      <c r="L147" s="215"/>
      <c r="M147" s="215"/>
      <c r="N147" s="215">
        <f>ROUND(L147*K147,2)</f>
        <v>0</v>
      </c>
      <c r="O147" s="215"/>
      <c r="P147" s="215"/>
      <c r="Q147" s="215"/>
      <c r="R147" s="144"/>
      <c r="T147" s="145" t="s">
        <v>5</v>
      </c>
      <c r="U147" s="42" t="s">
        <v>34</v>
      </c>
      <c r="V147" s="146">
        <v>0.47399999999999998</v>
      </c>
      <c r="W147" s="146">
        <f>V147*K147</f>
        <v>0.19955399999999998</v>
      </c>
      <c r="X147" s="146">
        <v>0</v>
      </c>
      <c r="Y147" s="146">
        <f>X147*K147</f>
        <v>0</v>
      </c>
      <c r="Z147" s="146">
        <v>0</v>
      </c>
      <c r="AA147" s="147">
        <f>Z147*K147</f>
        <v>0</v>
      </c>
      <c r="AR147" s="20" t="s">
        <v>130</v>
      </c>
      <c r="AT147" s="20" t="s">
        <v>126</v>
      </c>
      <c r="AU147" s="20" t="s">
        <v>91</v>
      </c>
      <c r="AY147" s="20" t="s">
        <v>125</v>
      </c>
      <c r="BE147" s="148">
        <f>IF(U147="základní",N147,0)</f>
        <v>0</v>
      </c>
      <c r="BF147" s="148">
        <f>IF(U147="snížená",N147,0)</f>
        <v>0</v>
      </c>
      <c r="BG147" s="148">
        <f>IF(U147="zákl. přenesená",N147,0)</f>
        <v>0</v>
      </c>
      <c r="BH147" s="148">
        <f>IF(U147="sníž. přenesená",N147,0)</f>
        <v>0</v>
      </c>
      <c r="BI147" s="148">
        <f>IF(U147="nulová",N147,0)</f>
        <v>0</v>
      </c>
      <c r="BJ147" s="20" t="s">
        <v>77</v>
      </c>
      <c r="BK147" s="148">
        <f>ROUND(L147*K147,2)</f>
        <v>0</v>
      </c>
      <c r="BL147" s="20" t="s">
        <v>130</v>
      </c>
      <c r="BM147" s="20" t="s">
        <v>180</v>
      </c>
    </row>
    <row r="148" spans="2:65" s="10" customFormat="1" ht="16.5" customHeight="1">
      <c r="B148" s="149"/>
      <c r="C148" s="150"/>
      <c r="D148" s="150"/>
      <c r="E148" s="151" t="s">
        <v>5</v>
      </c>
      <c r="F148" s="210" t="s">
        <v>181</v>
      </c>
      <c r="G148" s="211"/>
      <c r="H148" s="211"/>
      <c r="I148" s="211"/>
      <c r="J148" s="150"/>
      <c r="K148" s="152">
        <v>0.42099999999999999</v>
      </c>
      <c r="L148" s="150"/>
      <c r="M148" s="150"/>
      <c r="N148" s="150"/>
      <c r="O148" s="150"/>
      <c r="P148" s="150"/>
      <c r="Q148" s="150"/>
      <c r="R148" s="153"/>
      <c r="T148" s="154"/>
      <c r="U148" s="150"/>
      <c r="V148" s="150"/>
      <c r="W148" s="150"/>
      <c r="X148" s="150"/>
      <c r="Y148" s="150"/>
      <c r="Z148" s="150"/>
      <c r="AA148" s="155"/>
      <c r="AT148" s="156" t="s">
        <v>136</v>
      </c>
      <c r="AU148" s="156" t="s">
        <v>91</v>
      </c>
      <c r="AV148" s="10" t="s">
        <v>91</v>
      </c>
      <c r="AW148" s="10" t="s">
        <v>27</v>
      </c>
      <c r="AX148" s="10" t="s">
        <v>69</v>
      </c>
      <c r="AY148" s="156" t="s">
        <v>125</v>
      </c>
    </row>
    <row r="149" spans="2:65" s="11" customFormat="1" ht="16.5" customHeight="1">
      <c r="B149" s="157"/>
      <c r="C149" s="158"/>
      <c r="D149" s="158"/>
      <c r="E149" s="159" t="s">
        <v>5</v>
      </c>
      <c r="F149" s="212" t="s">
        <v>137</v>
      </c>
      <c r="G149" s="213"/>
      <c r="H149" s="213"/>
      <c r="I149" s="213"/>
      <c r="J149" s="158"/>
      <c r="K149" s="160">
        <v>0.42099999999999999</v>
      </c>
      <c r="L149" s="158"/>
      <c r="M149" s="158"/>
      <c r="N149" s="158"/>
      <c r="O149" s="158"/>
      <c r="P149" s="158"/>
      <c r="Q149" s="158"/>
      <c r="R149" s="161"/>
      <c r="T149" s="162"/>
      <c r="U149" s="158"/>
      <c r="V149" s="158"/>
      <c r="W149" s="158"/>
      <c r="X149" s="158"/>
      <c r="Y149" s="158"/>
      <c r="Z149" s="158"/>
      <c r="AA149" s="163"/>
      <c r="AT149" s="164" t="s">
        <v>136</v>
      </c>
      <c r="AU149" s="164" t="s">
        <v>91</v>
      </c>
      <c r="AV149" s="11" t="s">
        <v>130</v>
      </c>
      <c r="AW149" s="11" t="s">
        <v>27</v>
      </c>
      <c r="AX149" s="11" t="s">
        <v>77</v>
      </c>
      <c r="AY149" s="164" t="s">
        <v>125</v>
      </c>
    </row>
    <row r="150" spans="2:65" s="1" customFormat="1" ht="25.5" customHeight="1">
      <c r="B150" s="139"/>
      <c r="C150" s="140" t="s">
        <v>182</v>
      </c>
      <c r="D150" s="140" t="s">
        <v>126</v>
      </c>
      <c r="E150" s="141" t="s">
        <v>183</v>
      </c>
      <c r="F150" s="214" t="s">
        <v>184</v>
      </c>
      <c r="G150" s="214"/>
      <c r="H150" s="214"/>
      <c r="I150" s="214"/>
      <c r="J150" s="142" t="s">
        <v>153</v>
      </c>
      <c r="K150" s="143">
        <v>16.5</v>
      </c>
      <c r="L150" s="215"/>
      <c r="M150" s="215"/>
      <c r="N150" s="215">
        <f>ROUND(L150*K150,2)</f>
        <v>0</v>
      </c>
      <c r="O150" s="215"/>
      <c r="P150" s="215"/>
      <c r="Q150" s="215"/>
      <c r="R150" s="144"/>
      <c r="T150" s="145" t="s">
        <v>5</v>
      </c>
      <c r="U150" s="42" t="s">
        <v>34</v>
      </c>
      <c r="V150" s="146">
        <v>8.3000000000000004E-2</v>
      </c>
      <c r="W150" s="146">
        <f>V150*K150</f>
        <v>1.3695000000000002</v>
      </c>
      <c r="X150" s="146">
        <v>0</v>
      </c>
      <c r="Y150" s="146">
        <f>X150*K150</f>
        <v>0</v>
      </c>
      <c r="Z150" s="146">
        <v>0</v>
      </c>
      <c r="AA150" s="147">
        <f>Z150*K150</f>
        <v>0</v>
      </c>
      <c r="AR150" s="20" t="s">
        <v>130</v>
      </c>
      <c r="AT150" s="20" t="s">
        <v>126</v>
      </c>
      <c r="AU150" s="20" t="s">
        <v>91</v>
      </c>
      <c r="AY150" s="20" t="s">
        <v>125</v>
      </c>
      <c r="BE150" s="148">
        <f>IF(U150="základní",N150,0)</f>
        <v>0</v>
      </c>
      <c r="BF150" s="148">
        <f>IF(U150="snížená",N150,0)</f>
        <v>0</v>
      </c>
      <c r="BG150" s="148">
        <f>IF(U150="zákl. přenesená",N150,0)</f>
        <v>0</v>
      </c>
      <c r="BH150" s="148">
        <f>IF(U150="sníž. přenesená",N150,0)</f>
        <v>0</v>
      </c>
      <c r="BI150" s="148">
        <f>IF(U150="nulová",N150,0)</f>
        <v>0</v>
      </c>
      <c r="BJ150" s="20" t="s">
        <v>77</v>
      </c>
      <c r="BK150" s="148">
        <f>ROUND(L150*K150,2)</f>
        <v>0</v>
      </c>
      <c r="BL150" s="20" t="s">
        <v>130</v>
      </c>
      <c r="BM150" s="20" t="s">
        <v>185</v>
      </c>
    </row>
    <row r="151" spans="2:65" s="10" customFormat="1" ht="16.5" customHeight="1">
      <c r="B151" s="149"/>
      <c r="C151" s="150"/>
      <c r="D151" s="150"/>
      <c r="E151" s="151" t="s">
        <v>5</v>
      </c>
      <c r="F151" s="210" t="s">
        <v>186</v>
      </c>
      <c r="G151" s="211"/>
      <c r="H151" s="211"/>
      <c r="I151" s="211"/>
      <c r="J151" s="150"/>
      <c r="K151" s="152">
        <v>16.5</v>
      </c>
      <c r="L151" s="150"/>
      <c r="M151" s="150"/>
      <c r="N151" s="150"/>
      <c r="O151" s="150"/>
      <c r="P151" s="150"/>
      <c r="Q151" s="150"/>
      <c r="R151" s="153"/>
      <c r="T151" s="154"/>
      <c r="U151" s="150"/>
      <c r="V151" s="150"/>
      <c r="W151" s="150"/>
      <c r="X151" s="150"/>
      <c r="Y151" s="150"/>
      <c r="Z151" s="150"/>
      <c r="AA151" s="155"/>
      <c r="AT151" s="156" t="s">
        <v>136</v>
      </c>
      <c r="AU151" s="156" t="s">
        <v>91</v>
      </c>
      <c r="AV151" s="10" t="s">
        <v>91</v>
      </c>
      <c r="AW151" s="10" t="s">
        <v>27</v>
      </c>
      <c r="AX151" s="10" t="s">
        <v>69</v>
      </c>
      <c r="AY151" s="156" t="s">
        <v>125</v>
      </c>
    </row>
    <row r="152" spans="2:65" s="11" customFormat="1" ht="16.5" customHeight="1">
      <c r="B152" s="157"/>
      <c r="C152" s="158"/>
      <c r="D152" s="158"/>
      <c r="E152" s="159" t="s">
        <v>5</v>
      </c>
      <c r="F152" s="212" t="s">
        <v>137</v>
      </c>
      <c r="G152" s="213"/>
      <c r="H152" s="213"/>
      <c r="I152" s="213"/>
      <c r="J152" s="158"/>
      <c r="K152" s="160">
        <v>16.5</v>
      </c>
      <c r="L152" s="158"/>
      <c r="M152" s="158"/>
      <c r="N152" s="158"/>
      <c r="O152" s="158"/>
      <c r="P152" s="158"/>
      <c r="Q152" s="158"/>
      <c r="R152" s="161"/>
      <c r="T152" s="162"/>
      <c r="U152" s="158"/>
      <c r="V152" s="158"/>
      <c r="W152" s="158"/>
      <c r="X152" s="158"/>
      <c r="Y152" s="158"/>
      <c r="Z152" s="158"/>
      <c r="AA152" s="163"/>
      <c r="AT152" s="164" t="s">
        <v>136</v>
      </c>
      <c r="AU152" s="164" t="s">
        <v>91</v>
      </c>
      <c r="AV152" s="11" t="s">
        <v>130</v>
      </c>
      <c r="AW152" s="11" t="s">
        <v>27</v>
      </c>
      <c r="AX152" s="11" t="s">
        <v>77</v>
      </c>
      <c r="AY152" s="164" t="s">
        <v>125</v>
      </c>
    </row>
    <row r="153" spans="2:65" s="1" customFormat="1" ht="25.5" customHeight="1">
      <c r="B153" s="139"/>
      <c r="C153" s="140" t="s">
        <v>187</v>
      </c>
      <c r="D153" s="140" t="s">
        <v>126</v>
      </c>
      <c r="E153" s="141" t="s">
        <v>188</v>
      </c>
      <c r="F153" s="214" t="s">
        <v>189</v>
      </c>
      <c r="G153" s="214"/>
      <c r="H153" s="214"/>
      <c r="I153" s="214"/>
      <c r="J153" s="142" t="s">
        <v>190</v>
      </c>
      <c r="K153" s="143">
        <v>26.4</v>
      </c>
      <c r="L153" s="215"/>
      <c r="M153" s="215"/>
      <c r="N153" s="215">
        <f>ROUND(L153*K153,2)</f>
        <v>0</v>
      </c>
      <c r="O153" s="215"/>
      <c r="P153" s="215"/>
      <c r="Q153" s="215"/>
      <c r="R153" s="144"/>
      <c r="T153" s="145" t="s">
        <v>5</v>
      </c>
      <c r="U153" s="42" t="s">
        <v>34</v>
      </c>
      <c r="V153" s="146">
        <v>0</v>
      </c>
      <c r="W153" s="146">
        <f>V153*K153</f>
        <v>0</v>
      </c>
      <c r="X153" s="146">
        <v>0</v>
      </c>
      <c r="Y153" s="146">
        <f>X153*K153</f>
        <v>0</v>
      </c>
      <c r="Z153" s="146">
        <v>0</v>
      </c>
      <c r="AA153" s="147">
        <f>Z153*K153</f>
        <v>0</v>
      </c>
      <c r="AR153" s="20" t="s">
        <v>130</v>
      </c>
      <c r="AT153" s="20" t="s">
        <v>126</v>
      </c>
      <c r="AU153" s="20" t="s">
        <v>91</v>
      </c>
      <c r="AY153" s="20" t="s">
        <v>125</v>
      </c>
      <c r="BE153" s="148">
        <f>IF(U153="základní",N153,0)</f>
        <v>0</v>
      </c>
      <c r="BF153" s="148">
        <f>IF(U153="snížená",N153,0)</f>
        <v>0</v>
      </c>
      <c r="BG153" s="148">
        <f>IF(U153="zákl. přenesená",N153,0)</f>
        <v>0</v>
      </c>
      <c r="BH153" s="148">
        <f>IF(U153="sníž. přenesená",N153,0)</f>
        <v>0</v>
      </c>
      <c r="BI153" s="148">
        <f>IF(U153="nulová",N153,0)</f>
        <v>0</v>
      </c>
      <c r="BJ153" s="20" t="s">
        <v>77</v>
      </c>
      <c r="BK153" s="148">
        <f>ROUND(L153*K153,2)</f>
        <v>0</v>
      </c>
      <c r="BL153" s="20" t="s">
        <v>130</v>
      </c>
      <c r="BM153" s="20" t="s">
        <v>191</v>
      </c>
    </row>
    <row r="154" spans="2:65" s="10" customFormat="1" ht="16.5" customHeight="1">
      <c r="B154" s="149"/>
      <c r="C154" s="150"/>
      <c r="D154" s="150"/>
      <c r="E154" s="151" t="s">
        <v>5</v>
      </c>
      <c r="F154" s="210" t="s">
        <v>192</v>
      </c>
      <c r="G154" s="211"/>
      <c r="H154" s="211"/>
      <c r="I154" s="211"/>
      <c r="J154" s="150"/>
      <c r="K154" s="152">
        <v>26.4</v>
      </c>
      <c r="L154" s="150"/>
      <c r="M154" s="150"/>
      <c r="N154" s="150"/>
      <c r="O154" s="150"/>
      <c r="P154" s="150"/>
      <c r="Q154" s="150"/>
      <c r="R154" s="153"/>
      <c r="T154" s="154"/>
      <c r="U154" s="150"/>
      <c r="V154" s="150"/>
      <c r="W154" s="150"/>
      <c r="X154" s="150"/>
      <c r="Y154" s="150"/>
      <c r="Z154" s="150"/>
      <c r="AA154" s="155"/>
      <c r="AT154" s="156" t="s">
        <v>136</v>
      </c>
      <c r="AU154" s="156" t="s">
        <v>91</v>
      </c>
      <c r="AV154" s="10" t="s">
        <v>91</v>
      </c>
      <c r="AW154" s="10" t="s">
        <v>27</v>
      </c>
      <c r="AX154" s="10" t="s">
        <v>69</v>
      </c>
      <c r="AY154" s="156" t="s">
        <v>125</v>
      </c>
    </row>
    <row r="155" spans="2:65" s="11" customFormat="1" ht="16.5" customHeight="1">
      <c r="B155" s="157"/>
      <c r="C155" s="158"/>
      <c r="D155" s="158"/>
      <c r="E155" s="159" t="s">
        <v>5</v>
      </c>
      <c r="F155" s="212" t="s">
        <v>137</v>
      </c>
      <c r="G155" s="213"/>
      <c r="H155" s="213"/>
      <c r="I155" s="213"/>
      <c r="J155" s="158"/>
      <c r="K155" s="160">
        <v>26.4</v>
      </c>
      <c r="L155" s="158"/>
      <c r="M155" s="158"/>
      <c r="N155" s="158"/>
      <c r="O155" s="158"/>
      <c r="P155" s="158"/>
      <c r="Q155" s="158"/>
      <c r="R155" s="161"/>
      <c r="T155" s="162"/>
      <c r="U155" s="158"/>
      <c r="V155" s="158"/>
      <c r="W155" s="158"/>
      <c r="X155" s="158"/>
      <c r="Y155" s="158"/>
      <c r="Z155" s="158"/>
      <c r="AA155" s="163"/>
      <c r="AT155" s="164" t="s">
        <v>136</v>
      </c>
      <c r="AU155" s="164" t="s">
        <v>91</v>
      </c>
      <c r="AV155" s="11" t="s">
        <v>130</v>
      </c>
      <c r="AW155" s="11" t="s">
        <v>27</v>
      </c>
      <c r="AX155" s="11" t="s">
        <v>77</v>
      </c>
      <c r="AY155" s="164" t="s">
        <v>125</v>
      </c>
    </row>
    <row r="156" spans="2:65" s="1" customFormat="1" ht="38.25" customHeight="1">
      <c r="B156" s="139"/>
      <c r="C156" s="140" t="s">
        <v>193</v>
      </c>
      <c r="D156" s="140" t="s">
        <v>126</v>
      </c>
      <c r="E156" s="141" t="s">
        <v>194</v>
      </c>
      <c r="F156" s="214" t="s">
        <v>195</v>
      </c>
      <c r="G156" s="214"/>
      <c r="H156" s="214"/>
      <c r="I156" s="214"/>
      <c r="J156" s="142" t="s">
        <v>129</v>
      </c>
      <c r="K156" s="143">
        <v>50</v>
      </c>
      <c r="L156" s="215"/>
      <c r="M156" s="215"/>
      <c r="N156" s="215">
        <f>ROUND(L156*K156,2)</f>
        <v>0</v>
      </c>
      <c r="O156" s="215"/>
      <c r="P156" s="215"/>
      <c r="Q156" s="215"/>
      <c r="R156" s="144"/>
      <c r="T156" s="145" t="s">
        <v>5</v>
      </c>
      <c r="U156" s="42" t="s">
        <v>34</v>
      </c>
      <c r="V156" s="146">
        <v>0.09</v>
      </c>
      <c r="W156" s="146">
        <f>V156*K156</f>
        <v>4.5</v>
      </c>
      <c r="X156" s="146">
        <v>0</v>
      </c>
      <c r="Y156" s="146">
        <f>X156*K156</f>
        <v>0</v>
      </c>
      <c r="Z156" s="146">
        <v>0</v>
      </c>
      <c r="AA156" s="147">
        <f>Z156*K156</f>
        <v>0</v>
      </c>
      <c r="AR156" s="20" t="s">
        <v>130</v>
      </c>
      <c r="AT156" s="20" t="s">
        <v>126</v>
      </c>
      <c r="AU156" s="20" t="s">
        <v>91</v>
      </c>
      <c r="AY156" s="20" t="s">
        <v>125</v>
      </c>
      <c r="BE156" s="148">
        <f>IF(U156="základní",N156,0)</f>
        <v>0</v>
      </c>
      <c r="BF156" s="148">
        <f>IF(U156="snížená",N156,0)</f>
        <v>0</v>
      </c>
      <c r="BG156" s="148">
        <f>IF(U156="zákl. přenesená",N156,0)</f>
        <v>0</v>
      </c>
      <c r="BH156" s="148">
        <f>IF(U156="sníž. přenesená",N156,0)</f>
        <v>0</v>
      </c>
      <c r="BI156" s="148">
        <f>IF(U156="nulová",N156,0)</f>
        <v>0</v>
      </c>
      <c r="BJ156" s="20" t="s">
        <v>77</v>
      </c>
      <c r="BK156" s="148">
        <f>ROUND(L156*K156,2)</f>
        <v>0</v>
      </c>
      <c r="BL156" s="20" t="s">
        <v>130</v>
      </c>
      <c r="BM156" s="20" t="s">
        <v>196</v>
      </c>
    </row>
    <row r="157" spans="2:65" s="1" customFormat="1" ht="38.25" customHeight="1">
      <c r="B157" s="139"/>
      <c r="C157" s="140" t="s">
        <v>11</v>
      </c>
      <c r="D157" s="140" t="s">
        <v>126</v>
      </c>
      <c r="E157" s="141" t="s">
        <v>197</v>
      </c>
      <c r="F157" s="214" t="s">
        <v>198</v>
      </c>
      <c r="G157" s="214"/>
      <c r="H157" s="214"/>
      <c r="I157" s="214"/>
      <c r="J157" s="142" t="s">
        <v>129</v>
      </c>
      <c r="K157" s="143">
        <v>50</v>
      </c>
      <c r="L157" s="215"/>
      <c r="M157" s="215"/>
      <c r="N157" s="215">
        <f>ROUND(L157*K157,2)</f>
        <v>0</v>
      </c>
      <c r="O157" s="215"/>
      <c r="P157" s="215"/>
      <c r="Q157" s="215"/>
      <c r="R157" s="144"/>
      <c r="T157" s="145" t="s">
        <v>5</v>
      </c>
      <c r="U157" s="42" t="s">
        <v>34</v>
      </c>
      <c r="V157" s="146">
        <v>0.13</v>
      </c>
      <c r="W157" s="146">
        <f>V157*K157</f>
        <v>6.5</v>
      </c>
      <c r="X157" s="146">
        <v>0</v>
      </c>
      <c r="Y157" s="146">
        <f>X157*K157</f>
        <v>0</v>
      </c>
      <c r="Z157" s="146">
        <v>0</v>
      </c>
      <c r="AA157" s="147">
        <f>Z157*K157</f>
        <v>0</v>
      </c>
      <c r="AR157" s="20" t="s">
        <v>130</v>
      </c>
      <c r="AT157" s="20" t="s">
        <v>126</v>
      </c>
      <c r="AU157" s="20" t="s">
        <v>91</v>
      </c>
      <c r="AY157" s="20" t="s">
        <v>125</v>
      </c>
      <c r="BE157" s="148">
        <f>IF(U157="základní",N157,0)</f>
        <v>0</v>
      </c>
      <c r="BF157" s="148">
        <f>IF(U157="snížená",N157,0)</f>
        <v>0</v>
      </c>
      <c r="BG157" s="148">
        <f>IF(U157="zákl. přenesená",N157,0)</f>
        <v>0</v>
      </c>
      <c r="BH157" s="148">
        <f>IF(U157="sníž. přenesená",N157,0)</f>
        <v>0</v>
      </c>
      <c r="BI157" s="148">
        <f>IF(U157="nulová",N157,0)</f>
        <v>0</v>
      </c>
      <c r="BJ157" s="20" t="s">
        <v>77</v>
      </c>
      <c r="BK157" s="148">
        <f>ROUND(L157*K157,2)</f>
        <v>0</v>
      </c>
      <c r="BL157" s="20" t="s">
        <v>130</v>
      </c>
      <c r="BM157" s="20" t="s">
        <v>199</v>
      </c>
    </row>
    <row r="158" spans="2:65" s="1" customFormat="1" ht="16.5" customHeight="1">
      <c r="B158" s="139"/>
      <c r="C158" s="165" t="s">
        <v>200</v>
      </c>
      <c r="D158" s="165" t="s">
        <v>201</v>
      </c>
      <c r="E158" s="166" t="s">
        <v>202</v>
      </c>
      <c r="F158" s="218" t="s">
        <v>203</v>
      </c>
      <c r="G158" s="218"/>
      <c r="H158" s="218"/>
      <c r="I158" s="218"/>
      <c r="J158" s="167" t="s">
        <v>190</v>
      </c>
      <c r="K158" s="168">
        <v>9.84</v>
      </c>
      <c r="L158" s="219"/>
      <c r="M158" s="219"/>
      <c r="N158" s="219">
        <f>ROUND(L158*K158,2)</f>
        <v>0</v>
      </c>
      <c r="O158" s="215"/>
      <c r="P158" s="215"/>
      <c r="Q158" s="215"/>
      <c r="R158" s="144"/>
      <c r="T158" s="145" t="s">
        <v>5</v>
      </c>
      <c r="U158" s="42" t="s">
        <v>34</v>
      </c>
      <c r="V158" s="146">
        <v>0</v>
      </c>
      <c r="W158" s="146">
        <f>V158*K158</f>
        <v>0</v>
      </c>
      <c r="X158" s="146">
        <v>1</v>
      </c>
      <c r="Y158" s="146">
        <f>X158*K158</f>
        <v>9.84</v>
      </c>
      <c r="Z158" s="146">
        <v>0</v>
      </c>
      <c r="AA158" s="147">
        <f>Z158*K158</f>
        <v>0</v>
      </c>
      <c r="AR158" s="20" t="s">
        <v>162</v>
      </c>
      <c r="AT158" s="20" t="s">
        <v>201</v>
      </c>
      <c r="AU158" s="20" t="s">
        <v>91</v>
      </c>
      <c r="AY158" s="20" t="s">
        <v>125</v>
      </c>
      <c r="BE158" s="148">
        <f>IF(U158="základní",N158,0)</f>
        <v>0</v>
      </c>
      <c r="BF158" s="148">
        <f>IF(U158="snížená",N158,0)</f>
        <v>0</v>
      </c>
      <c r="BG158" s="148">
        <f>IF(U158="zákl. přenesená",N158,0)</f>
        <v>0</v>
      </c>
      <c r="BH158" s="148">
        <f>IF(U158="sníž. přenesená",N158,0)</f>
        <v>0</v>
      </c>
      <c r="BI158" s="148">
        <f>IF(U158="nulová",N158,0)</f>
        <v>0</v>
      </c>
      <c r="BJ158" s="20" t="s">
        <v>77</v>
      </c>
      <c r="BK158" s="148">
        <f>ROUND(L158*K158,2)</f>
        <v>0</v>
      </c>
      <c r="BL158" s="20" t="s">
        <v>130</v>
      </c>
      <c r="BM158" s="20" t="s">
        <v>204</v>
      </c>
    </row>
    <row r="159" spans="2:65" s="10" customFormat="1" ht="16.5" customHeight="1">
      <c r="B159" s="149"/>
      <c r="C159" s="150"/>
      <c r="D159" s="150"/>
      <c r="E159" s="151" t="s">
        <v>5</v>
      </c>
      <c r="F159" s="210" t="s">
        <v>205</v>
      </c>
      <c r="G159" s="211"/>
      <c r="H159" s="211"/>
      <c r="I159" s="211"/>
      <c r="J159" s="150"/>
      <c r="K159" s="152">
        <v>9.84</v>
      </c>
      <c r="L159" s="150"/>
      <c r="M159" s="150"/>
      <c r="N159" s="150"/>
      <c r="O159" s="150"/>
      <c r="P159" s="150"/>
      <c r="Q159" s="150"/>
      <c r="R159" s="153"/>
      <c r="T159" s="154"/>
      <c r="U159" s="150"/>
      <c r="V159" s="150"/>
      <c r="W159" s="150"/>
      <c r="X159" s="150"/>
      <c r="Y159" s="150"/>
      <c r="Z159" s="150"/>
      <c r="AA159" s="155"/>
      <c r="AT159" s="156" t="s">
        <v>136</v>
      </c>
      <c r="AU159" s="156" t="s">
        <v>91</v>
      </c>
      <c r="AV159" s="10" t="s">
        <v>91</v>
      </c>
      <c r="AW159" s="10" t="s">
        <v>27</v>
      </c>
      <c r="AX159" s="10" t="s">
        <v>69</v>
      </c>
      <c r="AY159" s="156" t="s">
        <v>125</v>
      </c>
    </row>
    <row r="160" spans="2:65" s="11" customFormat="1" ht="16.5" customHeight="1">
      <c r="B160" s="157"/>
      <c r="C160" s="158"/>
      <c r="D160" s="158"/>
      <c r="E160" s="159" t="s">
        <v>5</v>
      </c>
      <c r="F160" s="212" t="s">
        <v>137</v>
      </c>
      <c r="G160" s="213"/>
      <c r="H160" s="213"/>
      <c r="I160" s="213"/>
      <c r="J160" s="158"/>
      <c r="K160" s="160">
        <v>9.84</v>
      </c>
      <c r="L160" s="158"/>
      <c r="M160" s="158"/>
      <c r="N160" s="158"/>
      <c r="O160" s="158"/>
      <c r="P160" s="158"/>
      <c r="Q160" s="158"/>
      <c r="R160" s="161"/>
      <c r="T160" s="162"/>
      <c r="U160" s="158"/>
      <c r="V160" s="158"/>
      <c r="W160" s="158"/>
      <c r="X160" s="158"/>
      <c r="Y160" s="158"/>
      <c r="Z160" s="158"/>
      <c r="AA160" s="163"/>
      <c r="AT160" s="164" t="s">
        <v>136</v>
      </c>
      <c r="AU160" s="164" t="s">
        <v>91</v>
      </c>
      <c r="AV160" s="11" t="s">
        <v>130</v>
      </c>
      <c r="AW160" s="11" t="s">
        <v>27</v>
      </c>
      <c r="AX160" s="11" t="s">
        <v>77</v>
      </c>
      <c r="AY160" s="164" t="s">
        <v>125</v>
      </c>
    </row>
    <row r="161" spans="2:65" s="1" customFormat="1" ht="38.25" customHeight="1">
      <c r="B161" s="139"/>
      <c r="C161" s="140" t="s">
        <v>206</v>
      </c>
      <c r="D161" s="140" t="s">
        <v>126</v>
      </c>
      <c r="E161" s="141" t="s">
        <v>207</v>
      </c>
      <c r="F161" s="214" t="s">
        <v>208</v>
      </c>
      <c r="G161" s="214"/>
      <c r="H161" s="214"/>
      <c r="I161" s="214"/>
      <c r="J161" s="142" t="s">
        <v>129</v>
      </c>
      <c r="K161" s="143">
        <v>50</v>
      </c>
      <c r="L161" s="215"/>
      <c r="M161" s="215"/>
      <c r="N161" s="215">
        <f>ROUND(L161*K161,2)</f>
        <v>0</v>
      </c>
      <c r="O161" s="215"/>
      <c r="P161" s="215"/>
      <c r="Q161" s="215"/>
      <c r="R161" s="144"/>
      <c r="T161" s="145" t="s">
        <v>5</v>
      </c>
      <c r="U161" s="42" t="s">
        <v>34</v>
      </c>
      <c r="V161" s="146">
        <v>5.8000000000000003E-2</v>
      </c>
      <c r="W161" s="146">
        <f>V161*K161</f>
        <v>2.9000000000000004</v>
      </c>
      <c r="X161" s="146">
        <v>0</v>
      </c>
      <c r="Y161" s="146">
        <f>X161*K161</f>
        <v>0</v>
      </c>
      <c r="Z161" s="146">
        <v>0</v>
      </c>
      <c r="AA161" s="147">
        <f>Z161*K161</f>
        <v>0</v>
      </c>
      <c r="AR161" s="20" t="s">
        <v>130</v>
      </c>
      <c r="AT161" s="20" t="s">
        <v>126</v>
      </c>
      <c r="AU161" s="20" t="s">
        <v>91</v>
      </c>
      <c r="AY161" s="20" t="s">
        <v>125</v>
      </c>
      <c r="BE161" s="148">
        <f>IF(U161="základní",N161,0)</f>
        <v>0</v>
      </c>
      <c r="BF161" s="148">
        <f>IF(U161="snížená",N161,0)</f>
        <v>0</v>
      </c>
      <c r="BG161" s="148">
        <f>IF(U161="zákl. přenesená",N161,0)</f>
        <v>0</v>
      </c>
      <c r="BH161" s="148">
        <f>IF(U161="sníž. přenesená",N161,0)</f>
        <v>0</v>
      </c>
      <c r="BI161" s="148">
        <f>IF(U161="nulová",N161,0)</f>
        <v>0</v>
      </c>
      <c r="BJ161" s="20" t="s">
        <v>77</v>
      </c>
      <c r="BK161" s="148">
        <f>ROUND(L161*K161,2)</f>
        <v>0</v>
      </c>
      <c r="BL161" s="20" t="s">
        <v>130</v>
      </c>
      <c r="BM161" s="20" t="s">
        <v>209</v>
      </c>
    </row>
    <row r="162" spans="2:65" s="1" customFormat="1" ht="16.5" customHeight="1">
      <c r="B162" s="139"/>
      <c r="C162" s="165" t="s">
        <v>210</v>
      </c>
      <c r="D162" s="165" t="s">
        <v>201</v>
      </c>
      <c r="E162" s="166" t="s">
        <v>211</v>
      </c>
      <c r="F162" s="218" t="s">
        <v>212</v>
      </c>
      <c r="G162" s="218"/>
      <c r="H162" s="218"/>
      <c r="I162" s="218"/>
      <c r="J162" s="167" t="s">
        <v>213</v>
      </c>
      <c r="K162" s="168">
        <v>1.25</v>
      </c>
      <c r="L162" s="219"/>
      <c r="M162" s="219"/>
      <c r="N162" s="219">
        <f>ROUND(L162*K162,2)</f>
        <v>0</v>
      </c>
      <c r="O162" s="215"/>
      <c r="P162" s="215"/>
      <c r="Q162" s="215"/>
      <c r="R162" s="144"/>
      <c r="T162" s="145" t="s">
        <v>5</v>
      </c>
      <c r="U162" s="42" t="s">
        <v>34</v>
      </c>
      <c r="V162" s="146">
        <v>0</v>
      </c>
      <c r="W162" s="146">
        <f>V162*K162</f>
        <v>0</v>
      </c>
      <c r="X162" s="146">
        <v>1E-3</v>
      </c>
      <c r="Y162" s="146">
        <f>X162*K162</f>
        <v>1.25E-3</v>
      </c>
      <c r="Z162" s="146">
        <v>0</v>
      </c>
      <c r="AA162" s="147">
        <f>Z162*K162</f>
        <v>0</v>
      </c>
      <c r="AR162" s="20" t="s">
        <v>162</v>
      </c>
      <c r="AT162" s="20" t="s">
        <v>201</v>
      </c>
      <c r="AU162" s="20" t="s">
        <v>91</v>
      </c>
      <c r="AY162" s="20" t="s">
        <v>125</v>
      </c>
      <c r="BE162" s="148">
        <f>IF(U162="základní",N162,0)</f>
        <v>0</v>
      </c>
      <c r="BF162" s="148">
        <f>IF(U162="snížená",N162,0)</f>
        <v>0</v>
      </c>
      <c r="BG162" s="148">
        <f>IF(U162="zákl. přenesená",N162,0)</f>
        <v>0</v>
      </c>
      <c r="BH162" s="148">
        <f>IF(U162="sníž. přenesená",N162,0)</f>
        <v>0</v>
      </c>
      <c r="BI162" s="148">
        <f>IF(U162="nulová",N162,0)</f>
        <v>0</v>
      </c>
      <c r="BJ162" s="20" t="s">
        <v>77</v>
      </c>
      <c r="BK162" s="148">
        <f>ROUND(L162*K162,2)</f>
        <v>0</v>
      </c>
      <c r="BL162" s="20" t="s">
        <v>130</v>
      </c>
      <c r="BM162" s="20" t="s">
        <v>214</v>
      </c>
    </row>
    <row r="163" spans="2:65" s="1" customFormat="1" ht="25.5" customHeight="1">
      <c r="B163" s="139"/>
      <c r="C163" s="140" t="s">
        <v>215</v>
      </c>
      <c r="D163" s="140" t="s">
        <v>126</v>
      </c>
      <c r="E163" s="141" t="s">
        <v>216</v>
      </c>
      <c r="F163" s="214" t="s">
        <v>217</v>
      </c>
      <c r="G163" s="214"/>
      <c r="H163" s="214"/>
      <c r="I163" s="214"/>
      <c r="J163" s="142" t="s">
        <v>129</v>
      </c>
      <c r="K163" s="143">
        <v>50</v>
      </c>
      <c r="L163" s="215"/>
      <c r="M163" s="215"/>
      <c r="N163" s="215">
        <f>ROUND(L163*K163,2)</f>
        <v>0</v>
      </c>
      <c r="O163" s="215"/>
      <c r="P163" s="215"/>
      <c r="Q163" s="215"/>
      <c r="R163" s="144"/>
      <c r="T163" s="145" t="s">
        <v>5</v>
      </c>
      <c r="U163" s="42" t="s">
        <v>34</v>
      </c>
      <c r="V163" s="146">
        <v>1.2999999999999999E-2</v>
      </c>
      <c r="W163" s="146">
        <f>V163*K163</f>
        <v>0.65</v>
      </c>
      <c r="X163" s="146">
        <v>0</v>
      </c>
      <c r="Y163" s="146">
        <f>X163*K163</f>
        <v>0</v>
      </c>
      <c r="Z163" s="146">
        <v>0</v>
      </c>
      <c r="AA163" s="147">
        <f>Z163*K163</f>
        <v>0</v>
      </c>
      <c r="AR163" s="20" t="s">
        <v>130</v>
      </c>
      <c r="AT163" s="20" t="s">
        <v>126</v>
      </c>
      <c r="AU163" s="20" t="s">
        <v>91</v>
      </c>
      <c r="AY163" s="20" t="s">
        <v>125</v>
      </c>
      <c r="BE163" s="148">
        <f>IF(U163="základní",N163,0)</f>
        <v>0</v>
      </c>
      <c r="BF163" s="148">
        <f>IF(U163="snížená",N163,0)</f>
        <v>0</v>
      </c>
      <c r="BG163" s="148">
        <f>IF(U163="zákl. přenesená",N163,0)</f>
        <v>0</v>
      </c>
      <c r="BH163" s="148">
        <f>IF(U163="sníž. přenesená",N163,0)</f>
        <v>0</v>
      </c>
      <c r="BI163" s="148">
        <f>IF(U163="nulová",N163,0)</f>
        <v>0</v>
      </c>
      <c r="BJ163" s="20" t="s">
        <v>77</v>
      </c>
      <c r="BK163" s="148">
        <f>ROUND(L163*K163,2)</f>
        <v>0</v>
      </c>
      <c r="BL163" s="20" t="s">
        <v>130</v>
      </c>
      <c r="BM163" s="20" t="s">
        <v>218</v>
      </c>
    </row>
    <row r="164" spans="2:65" s="10" customFormat="1" ht="16.5" customHeight="1">
      <c r="B164" s="149"/>
      <c r="C164" s="150"/>
      <c r="D164" s="150"/>
      <c r="E164" s="151" t="s">
        <v>5</v>
      </c>
      <c r="F164" s="210" t="s">
        <v>219</v>
      </c>
      <c r="G164" s="211"/>
      <c r="H164" s="211"/>
      <c r="I164" s="211"/>
      <c r="J164" s="150"/>
      <c r="K164" s="152">
        <v>50</v>
      </c>
      <c r="L164" s="150"/>
      <c r="M164" s="150"/>
      <c r="N164" s="150"/>
      <c r="O164" s="150"/>
      <c r="P164" s="150"/>
      <c r="Q164" s="150"/>
      <c r="R164" s="153"/>
      <c r="T164" s="154"/>
      <c r="U164" s="150"/>
      <c r="V164" s="150"/>
      <c r="W164" s="150"/>
      <c r="X164" s="150"/>
      <c r="Y164" s="150"/>
      <c r="Z164" s="150"/>
      <c r="AA164" s="155"/>
      <c r="AT164" s="156" t="s">
        <v>136</v>
      </c>
      <c r="AU164" s="156" t="s">
        <v>91</v>
      </c>
      <c r="AV164" s="10" t="s">
        <v>91</v>
      </c>
      <c r="AW164" s="10" t="s">
        <v>27</v>
      </c>
      <c r="AX164" s="10" t="s">
        <v>69</v>
      </c>
      <c r="AY164" s="156" t="s">
        <v>125</v>
      </c>
    </row>
    <row r="165" spans="2:65" s="11" customFormat="1" ht="16.5" customHeight="1">
      <c r="B165" s="157"/>
      <c r="C165" s="158"/>
      <c r="D165" s="158"/>
      <c r="E165" s="159" t="s">
        <v>5</v>
      </c>
      <c r="F165" s="212" t="s">
        <v>137</v>
      </c>
      <c r="G165" s="213"/>
      <c r="H165" s="213"/>
      <c r="I165" s="213"/>
      <c r="J165" s="158"/>
      <c r="K165" s="160">
        <v>50</v>
      </c>
      <c r="L165" s="158"/>
      <c r="M165" s="158"/>
      <c r="N165" s="158"/>
      <c r="O165" s="158"/>
      <c r="P165" s="158"/>
      <c r="Q165" s="158"/>
      <c r="R165" s="161"/>
      <c r="T165" s="162"/>
      <c r="U165" s="158"/>
      <c r="V165" s="158"/>
      <c r="W165" s="158"/>
      <c r="X165" s="158"/>
      <c r="Y165" s="158"/>
      <c r="Z165" s="158"/>
      <c r="AA165" s="163"/>
      <c r="AT165" s="164" t="s">
        <v>136</v>
      </c>
      <c r="AU165" s="164" t="s">
        <v>91</v>
      </c>
      <c r="AV165" s="11" t="s">
        <v>130</v>
      </c>
      <c r="AW165" s="11" t="s">
        <v>27</v>
      </c>
      <c r="AX165" s="11" t="s">
        <v>77</v>
      </c>
      <c r="AY165" s="164" t="s">
        <v>125</v>
      </c>
    </row>
    <row r="166" spans="2:65" s="1" customFormat="1" ht="25.5" customHeight="1">
      <c r="B166" s="139"/>
      <c r="C166" s="140" t="s">
        <v>220</v>
      </c>
      <c r="D166" s="140" t="s">
        <v>126</v>
      </c>
      <c r="E166" s="141" t="s">
        <v>221</v>
      </c>
      <c r="F166" s="214" t="s">
        <v>222</v>
      </c>
      <c r="G166" s="214"/>
      <c r="H166" s="214"/>
      <c r="I166" s="214"/>
      <c r="J166" s="142" t="s">
        <v>129</v>
      </c>
      <c r="K166" s="143">
        <v>1003</v>
      </c>
      <c r="L166" s="215"/>
      <c r="M166" s="215"/>
      <c r="N166" s="215">
        <f>ROUND(L166*K166,2)</f>
        <v>0</v>
      </c>
      <c r="O166" s="215"/>
      <c r="P166" s="215"/>
      <c r="Q166" s="215"/>
      <c r="R166" s="144"/>
      <c r="T166" s="145" t="s">
        <v>5</v>
      </c>
      <c r="U166" s="42" t="s">
        <v>34</v>
      </c>
      <c r="V166" s="146">
        <v>1.7999999999999999E-2</v>
      </c>
      <c r="W166" s="146">
        <f>V166*K166</f>
        <v>18.053999999999998</v>
      </c>
      <c r="X166" s="146">
        <v>0</v>
      </c>
      <c r="Y166" s="146">
        <f>X166*K166</f>
        <v>0</v>
      </c>
      <c r="Z166" s="146">
        <v>0</v>
      </c>
      <c r="AA166" s="147">
        <f>Z166*K166</f>
        <v>0</v>
      </c>
      <c r="AR166" s="20" t="s">
        <v>130</v>
      </c>
      <c r="AT166" s="20" t="s">
        <v>126</v>
      </c>
      <c r="AU166" s="20" t="s">
        <v>91</v>
      </c>
      <c r="AY166" s="20" t="s">
        <v>125</v>
      </c>
      <c r="BE166" s="148">
        <f>IF(U166="základní",N166,0)</f>
        <v>0</v>
      </c>
      <c r="BF166" s="148">
        <f>IF(U166="snížená",N166,0)</f>
        <v>0</v>
      </c>
      <c r="BG166" s="148">
        <f>IF(U166="zákl. přenesená",N166,0)</f>
        <v>0</v>
      </c>
      <c r="BH166" s="148">
        <f>IF(U166="sníž. přenesená",N166,0)</f>
        <v>0</v>
      </c>
      <c r="BI166" s="148">
        <f>IF(U166="nulová",N166,0)</f>
        <v>0</v>
      </c>
      <c r="BJ166" s="20" t="s">
        <v>77</v>
      </c>
      <c r="BK166" s="148">
        <f>ROUND(L166*K166,2)</f>
        <v>0</v>
      </c>
      <c r="BL166" s="20" t="s">
        <v>130</v>
      </c>
      <c r="BM166" s="20" t="s">
        <v>223</v>
      </c>
    </row>
    <row r="167" spans="2:65" s="10" customFormat="1" ht="16.5" customHeight="1">
      <c r="B167" s="149"/>
      <c r="C167" s="150"/>
      <c r="D167" s="150"/>
      <c r="E167" s="151" t="s">
        <v>5</v>
      </c>
      <c r="F167" s="210" t="s">
        <v>224</v>
      </c>
      <c r="G167" s="211"/>
      <c r="H167" s="211"/>
      <c r="I167" s="211"/>
      <c r="J167" s="150"/>
      <c r="K167" s="152">
        <v>900</v>
      </c>
      <c r="L167" s="150"/>
      <c r="M167" s="150"/>
      <c r="N167" s="150"/>
      <c r="O167" s="150"/>
      <c r="P167" s="150"/>
      <c r="Q167" s="150"/>
      <c r="R167" s="153"/>
      <c r="T167" s="154"/>
      <c r="U167" s="150"/>
      <c r="V167" s="150"/>
      <c r="W167" s="150"/>
      <c r="X167" s="150"/>
      <c r="Y167" s="150"/>
      <c r="Z167" s="150"/>
      <c r="AA167" s="155"/>
      <c r="AT167" s="156" t="s">
        <v>136</v>
      </c>
      <c r="AU167" s="156" t="s">
        <v>91</v>
      </c>
      <c r="AV167" s="10" t="s">
        <v>91</v>
      </c>
      <c r="AW167" s="10" t="s">
        <v>27</v>
      </c>
      <c r="AX167" s="10" t="s">
        <v>69</v>
      </c>
      <c r="AY167" s="156" t="s">
        <v>125</v>
      </c>
    </row>
    <row r="168" spans="2:65" s="10" customFormat="1" ht="16.5" customHeight="1">
      <c r="B168" s="149"/>
      <c r="C168" s="150"/>
      <c r="D168" s="150"/>
      <c r="E168" s="151" t="s">
        <v>5</v>
      </c>
      <c r="F168" s="222" t="s">
        <v>225</v>
      </c>
      <c r="G168" s="223"/>
      <c r="H168" s="223"/>
      <c r="I168" s="223"/>
      <c r="J168" s="150"/>
      <c r="K168" s="152">
        <v>75</v>
      </c>
      <c r="L168" s="150"/>
      <c r="M168" s="150"/>
      <c r="N168" s="150"/>
      <c r="O168" s="150"/>
      <c r="P168" s="150"/>
      <c r="Q168" s="150"/>
      <c r="R168" s="153"/>
      <c r="T168" s="154"/>
      <c r="U168" s="150"/>
      <c r="V168" s="150"/>
      <c r="W168" s="150"/>
      <c r="X168" s="150"/>
      <c r="Y168" s="150"/>
      <c r="Z168" s="150"/>
      <c r="AA168" s="155"/>
      <c r="AT168" s="156" t="s">
        <v>136</v>
      </c>
      <c r="AU168" s="156" t="s">
        <v>91</v>
      </c>
      <c r="AV168" s="10" t="s">
        <v>91</v>
      </c>
      <c r="AW168" s="10" t="s">
        <v>27</v>
      </c>
      <c r="AX168" s="10" t="s">
        <v>69</v>
      </c>
      <c r="AY168" s="156" t="s">
        <v>125</v>
      </c>
    </row>
    <row r="169" spans="2:65" s="10" customFormat="1" ht="16.5" customHeight="1">
      <c r="B169" s="149"/>
      <c r="C169" s="150"/>
      <c r="D169" s="150"/>
      <c r="E169" s="151" t="s">
        <v>5</v>
      </c>
      <c r="F169" s="222" t="s">
        <v>226</v>
      </c>
      <c r="G169" s="223"/>
      <c r="H169" s="223"/>
      <c r="I169" s="223"/>
      <c r="J169" s="150"/>
      <c r="K169" s="152">
        <v>28</v>
      </c>
      <c r="L169" s="150"/>
      <c r="M169" s="150"/>
      <c r="N169" s="150"/>
      <c r="O169" s="150"/>
      <c r="P169" s="150"/>
      <c r="Q169" s="150"/>
      <c r="R169" s="153"/>
      <c r="T169" s="154"/>
      <c r="U169" s="150"/>
      <c r="V169" s="150"/>
      <c r="W169" s="150"/>
      <c r="X169" s="150"/>
      <c r="Y169" s="150"/>
      <c r="Z169" s="150"/>
      <c r="AA169" s="155"/>
      <c r="AT169" s="156" t="s">
        <v>136</v>
      </c>
      <c r="AU169" s="156" t="s">
        <v>91</v>
      </c>
      <c r="AV169" s="10" t="s">
        <v>91</v>
      </c>
      <c r="AW169" s="10" t="s">
        <v>27</v>
      </c>
      <c r="AX169" s="10" t="s">
        <v>69</v>
      </c>
      <c r="AY169" s="156" t="s">
        <v>125</v>
      </c>
    </row>
    <row r="170" spans="2:65" s="11" customFormat="1" ht="16.5" customHeight="1">
      <c r="B170" s="157"/>
      <c r="C170" s="158"/>
      <c r="D170" s="158"/>
      <c r="E170" s="159" t="s">
        <v>5</v>
      </c>
      <c r="F170" s="212" t="s">
        <v>137</v>
      </c>
      <c r="G170" s="213"/>
      <c r="H170" s="213"/>
      <c r="I170" s="213"/>
      <c r="J170" s="158"/>
      <c r="K170" s="160">
        <v>1003</v>
      </c>
      <c r="L170" s="158"/>
      <c r="M170" s="158"/>
      <c r="N170" s="158"/>
      <c r="O170" s="158"/>
      <c r="P170" s="158"/>
      <c r="Q170" s="158"/>
      <c r="R170" s="161"/>
      <c r="T170" s="162"/>
      <c r="U170" s="158"/>
      <c r="V170" s="158"/>
      <c r="W170" s="158"/>
      <c r="X170" s="158"/>
      <c r="Y170" s="158"/>
      <c r="Z170" s="158"/>
      <c r="AA170" s="163"/>
      <c r="AT170" s="164" t="s">
        <v>136</v>
      </c>
      <c r="AU170" s="164" t="s">
        <v>91</v>
      </c>
      <c r="AV170" s="11" t="s">
        <v>130</v>
      </c>
      <c r="AW170" s="11" t="s">
        <v>27</v>
      </c>
      <c r="AX170" s="11" t="s">
        <v>77</v>
      </c>
      <c r="AY170" s="164" t="s">
        <v>125</v>
      </c>
    </row>
    <row r="171" spans="2:65" s="1" customFormat="1" ht="38.25" customHeight="1">
      <c r="B171" s="139"/>
      <c r="C171" s="140" t="s">
        <v>10</v>
      </c>
      <c r="D171" s="140" t="s">
        <v>126</v>
      </c>
      <c r="E171" s="141" t="s">
        <v>227</v>
      </c>
      <c r="F171" s="214" t="s">
        <v>228</v>
      </c>
      <c r="G171" s="214"/>
      <c r="H171" s="214"/>
      <c r="I171" s="214"/>
      <c r="J171" s="142" t="s">
        <v>129</v>
      </c>
      <c r="K171" s="143">
        <v>50</v>
      </c>
      <c r="L171" s="215"/>
      <c r="M171" s="215"/>
      <c r="N171" s="215">
        <f>ROUND(L171*K171,2)</f>
        <v>0</v>
      </c>
      <c r="O171" s="215"/>
      <c r="P171" s="215"/>
      <c r="Q171" s="215"/>
      <c r="R171" s="144"/>
      <c r="T171" s="145" t="s">
        <v>5</v>
      </c>
      <c r="U171" s="42" t="s">
        <v>34</v>
      </c>
      <c r="V171" s="146">
        <v>1.9E-2</v>
      </c>
      <c r="W171" s="146">
        <f>V171*K171</f>
        <v>0.95</v>
      </c>
      <c r="X171" s="146">
        <v>0</v>
      </c>
      <c r="Y171" s="146">
        <f>X171*K171</f>
        <v>0</v>
      </c>
      <c r="Z171" s="146">
        <v>0</v>
      </c>
      <c r="AA171" s="147">
        <f>Z171*K171</f>
        <v>0</v>
      </c>
      <c r="AR171" s="20" t="s">
        <v>130</v>
      </c>
      <c r="AT171" s="20" t="s">
        <v>126</v>
      </c>
      <c r="AU171" s="20" t="s">
        <v>91</v>
      </c>
      <c r="AY171" s="20" t="s">
        <v>125</v>
      </c>
      <c r="BE171" s="148">
        <f>IF(U171="základní",N171,0)</f>
        <v>0</v>
      </c>
      <c r="BF171" s="148">
        <f>IF(U171="snížená",N171,0)</f>
        <v>0</v>
      </c>
      <c r="BG171" s="148">
        <f>IF(U171="zákl. přenesená",N171,0)</f>
        <v>0</v>
      </c>
      <c r="BH171" s="148">
        <f>IF(U171="sníž. přenesená",N171,0)</f>
        <v>0</v>
      </c>
      <c r="BI171" s="148">
        <f>IF(U171="nulová",N171,0)</f>
        <v>0</v>
      </c>
      <c r="BJ171" s="20" t="s">
        <v>77</v>
      </c>
      <c r="BK171" s="148">
        <f>ROUND(L171*K171,2)</f>
        <v>0</v>
      </c>
      <c r="BL171" s="20" t="s">
        <v>130</v>
      </c>
      <c r="BM171" s="20" t="s">
        <v>229</v>
      </c>
    </row>
    <row r="172" spans="2:65" s="10" customFormat="1" ht="16.5" customHeight="1">
      <c r="B172" s="149"/>
      <c r="C172" s="150"/>
      <c r="D172" s="150"/>
      <c r="E172" s="151" t="s">
        <v>5</v>
      </c>
      <c r="F172" s="210" t="s">
        <v>230</v>
      </c>
      <c r="G172" s="211"/>
      <c r="H172" s="211"/>
      <c r="I172" s="211"/>
      <c r="J172" s="150"/>
      <c r="K172" s="152">
        <v>50</v>
      </c>
      <c r="L172" s="150"/>
      <c r="M172" s="150"/>
      <c r="N172" s="150"/>
      <c r="O172" s="150"/>
      <c r="P172" s="150"/>
      <c r="Q172" s="150"/>
      <c r="R172" s="153"/>
      <c r="T172" s="154"/>
      <c r="U172" s="150"/>
      <c r="V172" s="150"/>
      <c r="W172" s="150"/>
      <c r="X172" s="150"/>
      <c r="Y172" s="150"/>
      <c r="Z172" s="150"/>
      <c r="AA172" s="155"/>
      <c r="AT172" s="156" t="s">
        <v>136</v>
      </c>
      <c r="AU172" s="156" t="s">
        <v>91</v>
      </c>
      <c r="AV172" s="10" t="s">
        <v>91</v>
      </c>
      <c r="AW172" s="10" t="s">
        <v>27</v>
      </c>
      <c r="AX172" s="10" t="s">
        <v>69</v>
      </c>
      <c r="AY172" s="156" t="s">
        <v>125</v>
      </c>
    </row>
    <row r="173" spans="2:65" s="11" customFormat="1" ht="16.5" customHeight="1">
      <c r="B173" s="157"/>
      <c r="C173" s="158"/>
      <c r="D173" s="158"/>
      <c r="E173" s="159" t="s">
        <v>5</v>
      </c>
      <c r="F173" s="212" t="s">
        <v>137</v>
      </c>
      <c r="G173" s="213"/>
      <c r="H173" s="213"/>
      <c r="I173" s="213"/>
      <c r="J173" s="158"/>
      <c r="K173" s="160">
        <v>50</v>
      </c>
      <c r="L173" s="158"/>
      <c r="M173" s="158"/>
      <c r="N173" s="158"/>
      <c r="O173" s="158"/>
      <c r="P173" s="158"/>
      <c r="Q173" s="158"/>
      <c r="R173" s="161"/>
      <c r="T173" s="162"/>
      <c r="U173" s="158"/>
      <c r="V173" s="158"/>
      <c r="W173" s="158"/>
      <c r="X173" s="158"/>
      <c r="Y173" s="158"/>
      <c r="Z173" s="158"/>
      <c r="AA173" s="163"/>
      <c r="AT173" s="164" t="s">
        <v>136</v>
      </c>
      <c r="AU173" s="164" t="s">
        <v>91</v>
      </c>
      <c r="AV173" s="11" t="s">
        <v>130</v>
      </c>
      <c r="AW173" s="11" t="s">
        <v>27</v>
      </c>
      <c r="AX173" s="11" t="s">
        <v>77</v>
      </c>
      <c r="AY173" s="164" t="s">
        <v>125</v>
      </c>
    </row>
    <row r="174" spans="2:65" s="1" customFormat="1" ht="16.5" customHeight="1">
      <c r="B174" s="139"/>
      <c r="C174" s="140" t="s">
        <v>231</v>
      </c>
      <c r="D174" s="140" t="s">
        <v>126</v>
      </c>
      <c r="E174" s="141" t="s">
        <v>232</v>
      </c>
      <c r="F174" s="214" t="s">
        <v>233</v>
      </c>
      <c r="G174" s="214"/>
      <c r="H174" s="214"/>
      <c r="I174" s="214"/>
      <c r="J174" s="142" t="s">
        <v>129</v>
      </c>
      <c r="K174" s="143">
        <v>35</v>
      </c>
      <c r="L174" s="215"/>
      <c r="M174" s="215"/>
      <c r="N174" s="215">
        <f>ROUND(L174*K174,2)</f>
        <v>0</v>
      </c>
      <c r="O174" s="215"/>
      <c r="P174" s="215"/>
      <c r="Q174" s="215"/>
      <c r="R174" s="144"/>
      <c r="T174" s="145" t="s">
        <v>5</v>
      </c>
      <c r="U174" s="42" t="s">
        <v>34</v>
      </c>
      <c r="V174" s="146">
        <v>0.112</v>
      </c>
      <c r="W174" s="146">
        <f>V174*K174</f>
        <v>3.92</v>
      </c>
      <c r="X174" s="146">
        <v>0</v>
      </c>
      <c r="Y174" s="146">
        <f>X174*K174</f>
        <v>0</v>
      </c>
      <c r="Z174" s="146">
        <v>0</v>
      </c>
      <c r="AA174" s="147">
        <f>Z174*K174</f>
        <v>0</v>
      </c>
      <c r="AR174" s="20" t="s">
        <v>130</v>
      </c>
      <c r="AT174" s="20" t="s">
        <v>126</v>
      </c>
      <c r="AU174" s="20" t="s">
        <v>91</v>
      </c>
      <c r="AY174" s="20" t="s">
        <v>125</v>
      </c>
      <c r="BE174" s="148">
        <f>IF(U174="základní",N174,0)</f>
        <v>0</v>
      </c>
      <c r="BF174" s="148">
        <f>IF(U174="snížená",N174,0)</f>
        <v>0</v>
      </c>
      <c r="BG174" s="148">
        <f>IF(U174="zákl. přenesená",N174,0)</f>
        <v>0</v>
      </c>
      <c r="BH174" s="148">
        <f>IF(U174="sníž. přenesená",N174,0)</f>
        <v>0</v>
      </c>
      <c r="BI174" s="148">
        <f>IF(U174="nulová",N174,0)</f>
        <v>0</v>
      </c>
      <c r="BJ174" s="20" t="s">
        <v>77</v>
      </c>
      <c r="BK174" s="148">
        <f>ROUND(L174*K174,2)</f>
        <v>0</v>
      </c>
      <c r="BL174" s="20" t="s">
        <v>130</v>
      </c>
      <c r="BM174" s="20" t="s">
        <v>234</v>
      </c>
    </row>
    <row r="175" spans="2:65" s="10" customFormat="1" ht="16.5" customHeight="1">
      <c r="B175" s="149"/>
      <c r="C175" s="150"/>
      <c r="D175" s="150"/>
      <c r="E175" s="151" t="s">
        <v>5</v>
      </c>
      <c r="F175" s="210" t="s">
        <v>235</v>
      </c>
      <c r="G175" s="211"/>
      <c r="H175" s="211"/>
      <c r="I175" s="211"/>
      <c r="J175" s="150"/>
      <c r="K175" s="152">
        <v>35</v>
      </c>
      <c r="L175" s="150"/>
      <c r="M175" s="150"/>
      <c r="N175" s="150"/>
      <c r="O175" s="150"/>
      <c r="P175" s="150"/>
      <c r="Q175" s="150"/>
      <c r="R175" s="153"/>
      <c r="T175" s="154"/>
      <c r="U175" s="150"/>
      <c r="V175" s="150"/>
      <c r="W175" s="150"/>
      <c r="X175" s="150"/>
      <c r="Y175" s="150"/>
      <c r="Z175" s="150"/>
      <c r="AA175" s="155"/>
      <c r="AT175" s="156" t="s">
        <v>136</v>
      </c>
      <c r="AU175" s="156" t="s">
        <v>91</v>
      </c>
      <c r="AV175" s="10" t="s">
        <v>91</v>
      </c>
      <c r="AW175" s="10" t="s">
        <v>27</v>
      </c>
      <c r="AX175" s="10" t="s">
        <v>69</v>
      </c>
      <c r="AY175" s="156" t="s">
        <v>125</v>
      </c>
    </row>
    <row r="176" spans="2:65" s="11" customFormat="1" ht="16.5" customHeight="1">
      <c r="B176" s="157"/>
      <c r="C176" s="158"/>
      <c r="D176" s="158"/>
      <c r="E176" s="159" t="s">
        <v>5</v>
      </c>
      <c r="F176" s="212" t="s">
        <v>137</v>
      </c>
      <c r="G176" s="213"/>
      <c r="H176" s="213"/>
      <c r="I176" s="213"/>
      <c r="J176" s="158"/>
      <c r="K176" s="160">
        <v>35</v>
      </c>
      <c r="L176" s="158"/>
      <c r="M176" s="158"/>
      <c r="N176" s="158"/>
      <c r="O176" s="158"/>
      <c r="P176" s="158"/>
      <c r="Q176" s="158"/>
      <c r="R176" s="161"/>
      <c r="T176" s="162"/>
      <c r="U176" s="158"/>
      <c r="V176" s="158"/>
      <c r="W176" s="158"/>
      <c r="X176" s="158"/>
      <c r="Y176" s="158"/>
      <c r="Z176" s="158"/>
      <c r="AA176" s="163"/>
      <c r="AT176" s="164" t="s">
        <v>136</v>
      </c>
      <c r="AU176" s="164" t="s">
        <v>91</v>
      </c>
      <c r="AV176" s="11" t="s">
        <v>130</v>
      </c>
      <c r="AW176" s="11" t="s">
        <v>27</v>
      </c>
      <c r="AX176" s="11" t="s">
        <v>77</v>
      </c>
      <c r="AY176" s="164" t="s">
        <v>125</v>
      </c>
    </row>
    <row r="177" spans="2:65" s="1" customFormat="1" ht="16.5" customHeight="1">
      <c r="B177" s="139"/>
      <c r="C177" s="165" t="s">
        <v>236</v>
      </c>
      <c r="D177" s="165" t="s">
        <v>201</v>
      </c>
      <c r="E177" s="166" t="s">
        <v>237</v>
      </c>
      <c r="F177" s="218" t="s">
        <v>238</v>
      </c>
      <c r="G177" s="218"/>
      <c r="H177" s="218"/>
      <c r="I177" s="218"/>
      <c r="J177" s="167" t="s">
        <v>129</v>
      </c>
      <c r="K177" s="168">
        <v>38.5</v>
      </c>
      <c r="L177" s="219"/>
      <c r="M177" s="219"/>
      <c r="N177" s="219">
        <f>ROUND(L177*K177,2)</f>
        <v>0</v>
      </c>
      <c r="O177" s="215"/>
      <c r="P177" s="215"/>
      <c r="Q177" s="215"/>
      <c r="R177" s="144"/>
      <c r="T177" s="145" t="s">
        <v>5</v>
      </c>
      <c r="U177" s="42" t="s">
        <v>34</v>
      </c>
      <c r="V177" s="146">
        <v>0</v>
      </c>
      <c r="W177" s="146">
        <f>V177*K177</f>
        <v>0</v>
      </c>
      <c r="X177" s="146">
        <v>6.9999999999999999E-4</v>
      </c>
      <c r="Y177" s="146">
        <f>X177*K177</f>
        <v>2.6949999999999998E-2</v>
      </c>
      <c r="Z177" s="146">
        <v>0</v>
      </c>
      <c r="AA177" s="147">
        <f>Z177*K177</f>
        <v>0</v>
      </c>
      <c r="AR177" s="20" t="s">
        <v>162</v>
      </c>
      <c r="AT177" s="20" t="s">
        <v>201</v>
      </c>
      <c r="AU177" s="20" t="s">
        <v>91</v>
      </c>
      <c r="AY177" s="20" t="s">
        <v>125</v>
      </c>
      <c r="BE177" s="148">
        <f>IF(U177="základní",N177,0)</f>
        <v>0</v>
      </c>
      <c r="BF177" s="148">
        <f>IF(U177="snížená",N177,0)</f>
        <v>0</v>
      </c>
      <c r="BG177" s="148">
        <f>IF(U177="zákl. přenesená",N177,0)</f>
        <v>0</v>
      </c>
      <c r="BH177" s="148">
        <f>IF(U177="sníž. přenesená",N177,0)</f>
        <v>0</v>
      </c>
      <c r="BI177" s="148">
        <f>IF(U177="nulová",N177,0)</f>
        <v>0</v>
      </c>
      <c r="BJ177" s="20" t="s">
        <v>77</v>
      </c>
      <c r="BK177" s="148">
        <f>ROUND(L177*K177,2)</f>
        <v>0</v>
      </c>
      <c r="BL177" s="20" t="s">
        <v>130</v>
      </c>
      <c r="BM177" s="20" t="s">
        <v>239</v>
      </c>
    </row>
    <row r="178" spans="2:65" s="9" customFormat="1" ht="29.85" customHeight="1">
      <c r="B178" s="128"/>
      <c r="C178" s="129"/>
      <c r="D178" s="138" t="s">
        <v>104</v>
      </c>
      <c r="E178" s="138"/>
      <c r="F178" s="138"/>
      <c r="G178" s="138"/>
      <c r="H178" s="138"/>
      <c r="I178" s="138"/>
      <c r="J178" s="138"/>
      <c r="K178" s="138"/>
      <c r="L178" s="138"/>
      <c r="M178" s="138"/>
      <c r="N178" s="220">
        <f>BK178</f>
        <v>0</v>
      </c>
      <c r="O178" s="221"/>
      <c r="P178" s="221"/>
      <c r="Q178" s="221"/>
      <c r="R178" s="131"/>
      <c r="T178" s="132"/>
      <c r="U178" s="129"/>
      <c r="V178" s="129"/>
      <c r="W178" s="133">
        <f>SUM(W179:W181)</f>
        <v>0.81993599999999989</v>
      </c>
      <c r="X178" s="129"/>
      <c r="Y178" s="133">
        <f>SUM(Y179:Y181)</f>
        <v>3.1679013599999997</v>
      </c>
      <c r="Z178" s="129"/>
      <c r="AA178" s="134">
        <f>SUM(AA179:AA181)</f>
        <v>0</v>
      </c>
      <c r="AR178" s="135" t="s">
        <v>77</v>
      </c>
      <c r="AT178" s="136" t="s">
        <v>68</v>
      </c>
      <c r="AU178" s="136" t="s">
        <v>77</v>
      </c>
      <c r="AY178" s="135" t="s">
        <v>125</v>
      </c>
      <c r="BK178" s="137">
        <f>SUM(BK179:BK181)</f>
        <v>0</v>
      </c>
    </row>
    <row r="179" spans="2:65" s="1" customFormat="1" ht="16.5" customHeight="1">
      <c r="B179" s="139"/>
      <c r="C179" s="140" t="s">
        <v>240</v>
      </c>
      <c r="D179" s="140" t="s">
        <v>126</v>
      </c>
      <c r="E179" s="141" t="s">
        <v>241</v>
      </c>
      <c r="F179" s="214" t="s">
        <v>242</v>
      </c>
      <c r="G179" s="214"/>
      <c r="H179" s="214"/>
      <c r="I179" s="214"/>
      <c r="J179" s="142" t="s">
        <v>153</v>
      </c>
      <c r="K179" s="143">
        <v>1.4039999999999999</v>
      </c>
      <c r="L179" s="215"/>
      <c r="M179" s="215"/>
      <c r="N179" s="215">
        <f>ROUND(L179*K179,2)</f>
        <v>0</v>
      </c>
      <c r="O179" s="215"/>
      <c r="P179" s="215"/>
      <c r="Q179" s="215"/>
      <c r="R179" s="144"/>
      <c r="T179" s="145" t="s">
        <v>5</v>
      </c>
      <c r="U179" s="42" t="s">
        <v>34</v>
      </c>
      <c r="V179" s="146">
        <v>0.58399999999999996</v>
      </c>
      <c r="W179" s="146">
        <f>V179*K179</f>
        <v>0.81993599999999989</v>
      </c>
      <c r="X179" s="146">
        <v>2.2563399999999998</v>
      </c>
      <c r="Y179" s="146">
        <f>X179*K179</f>
        <v>3.1679013599999997</v>
      </c>
      <c r="Z179" s="146">
        <v>0</v>
      </c>
      <c r="AA179" s="147">
        <f>Z179*K179</f>
        <v>0</v>
      </c>
      <c r="AR179" s="20" t="s">
        <v>130</v>
      </c>
      <c r="AT179" s="20" t="s">
        <v>126</v>
      </c>
      <c r="AU179" s="20" t="s">
        <v>91</v>
      </c>
      <c r="AY179" s="20" t="s">
        <v>125</v>
      </c>
      <c r="BE179" s="148">
        <f>IF(U179="základní",N179,0)</f>
        <v>0</v>
      </c>
      <c r="BF179" s="148">
        <f>IF(U179="snížená",N179,0)</f>
        <v>0</v>
      </c>
      <c r="BG179" s="148">
        <f>IF(U179="zákl. přenesená",N179,0)</f>
        <v>0</v>
      </c>
      <c r="BH179" s="148">
        <f>IF(U179="sníž. přenesená",N179,0)</f>
        <v>0</v>
      </c>
      <c r="BI179" s="148">
        <f>IF(U179="nulová",N179,0)</f>
        <v>0</v>
      </c>
      <c r="BJ179" s="20" t="s">
        <v>77</v>
      </c>
      <c r="BK179" s="148">
        <f>ROUND(L179*K179,2)</f>
        <v>0</v>
      </c>
      <c r="BL179" s="20" t="s">
        <v>130</v>
      </c>
      <c r="BM179" s="20" t="s">
        <v>243</v>
      </c>
    </row>
    <row r="180" spans="2:65" s="10" customFormat="1" ht="16.5" customHeight="1">
      <c r="B180" s="149"/>
      <c r="C180" s="150"/>
      <c r="D180" s="150"/>
      <c r="E180" s="151" t="s">
        <v>5</v>
      </c>
      <c r="F180" s="210" t="s">
        <v>176</v>
      </c>
      <c r="G180" s="211"/>
      <c r="H180" s="211"/>
      <c r="I180" s="211"/>
      <c r="J180" s="150"/>
      <c r="K180" s="152">
        <v>1.4039999999999999</v>
      </c>
      <c r="L180" s="150"/>
      <c r="M180" s="150"/>
      <c r="N180" s="150"/>
      <c r="O180" s="150"/>
      <c r="P180" s="150"/>
      <c r="Q180" s="150"/>
      <c r="R180" s="153"/>
      <c r="T180" s="154"/>
      <c r="U180" s="150"/>
      <c r="V180" s="150"/>
      <c r="W180" s="150"/>
      <c r="X180" s="150"/>
      <c r="Y180" s="150"/>
      <c r="Z180" s="150"/>
      <c r="AA180" s="155"/>
      <c r="AT180" s="156" t="s">
        <v>136</v>
      </c>
      <c r="AU180" s="156" t="s">
        <v>91</v>
      </c>
      <c r="AV180" s="10" t="s">
        <v>91</v>
      </c>
      <c r="AW180" s="10" t="s">
        <v>27</v>
      </c>
      <c r="AX180" s="10" t="s">
        <v>69</v>
      </c>
      <c r="AY180" s="156" t="s">
        <v>125</v>
      </c>
    </row>
    <row r="181" spans="2:65" s="11" customFormat="1" ht="16.5" customHeight="1">
      <c r="B181" s="157"/>
      <c r="C181" s="158"/>
      <c r="D181" s="158"/>
      <c r="E181" s="159" t="s">
        <v>5</v>
      </c>
      <c r="F181" s="212" t="s">
        <v>137</v>
      </c>
      <c r="G181" s="213"/>
      <c r="H181" s="213"/>
      <c r="I181" s="213"/>
      <c r="J181" s="158"/>
      <c r="K181" s="160">
        <v>1.4039999999999999</v>
      </c>
      <c r="L181" s="158"/>
      <c r="M181" s="158"/>
      <c r="N181" s="158"/>
      <c r="O181" s="158"/>
      <c r="P181" s="158"/>
      <c r="Q181" s="158"/>
      <c r="R181" s="161"/>
      <c r="T181" s="162"/>
      <c r="U181" s="158"/>
      <c r="V181" s="158"/>
      <c r="W181" s="158"/>
      <c r="X181" s="158"/>
      <c r="Y181" s="158"/>
      <c r="Z181" s="158"/>
      <c r="AA181" s="163"/>
      <c r="AT181" s="164" t="s">
        <v>136</v>
      </c>
      <c r="AU181" s="164" t="s">
        <v>91</v>
      </c>
      <c r="AV181" s="11" t="s">
        <v>130</v>
      </c>
      <c r="AW181" s="11" t="s">
        <v>27</v>
      </c>
      <c r="AX181" s="11" t="s">
        <v>77</v>
      </c>
      <c r="AY181" s="164" t="s">
        <v>125</v>
      </c>
    </row>
    <row r="182" spans="2:65" s="9" customFormat="1" ht="29.85" customHeight="1">
      <c r="B182" s="128"/>
      <c r="C182" s="129"/>
      <c r="D182" s="138" t="s">
        <v>105</v>
      </c>
      <c r="E182" s="138"/>
      <c r="F182" s="138"/>
      <c r="G182" s="138"/>
      <c r="H182" s="138"/>
      <c r="I182" s="138"/>
      <c r="J182" s="138"/>
      <c r="K182" s="138"/>
      <c r="L182" s="138"/>
      <c r="M182" s="138"/>
      <c r="N182" s="216">
        <f>BK182</f>
        <v>0</v>
      </c>
      <c r="O182" s="217"/>
      <c r="P182" s="217"/>
      <c r="Q182" s="217"/>
      <c r="R182" s="131"/>
      <c r="T182" s="132"/>
      <c r="U182" s="129"/>
      <c r="V182" s="129"/>
      <c r="W182" s="133">
        <f>SUM(W183:W207)</f>
        <v>169.6</v>
      </c>
      <c r="X182" s="129"/>
      <c r="Y182" s="133">
        <f>SUM(Y183:Y207)</f>
        <v>0</v>
      </c>
      <c r="Z182" s="129"/>
      <c r="AA182" s="134">
        <f>SUM(AA183:AA207)</f>
        <v>0</v>
      </c>
      <c r="AR182" s="135" t="s">
        <v>77</v>
      </c>
      <c r="AT182" s="136" t="s">
        <v>68</v>
      </c>
      <c r="AU182" s="136" t="s">
        <v>77</v>
      </c>
      <c r="AY182" s="135" t="s">
        <v>125</v>
      </c>
      <c r="BK182" s="137">
        <f>SUM(BK183:BK207)</f>
        <v>0</v>
      </c>
    </row>
    <row r="183" spans="2:65" s="1" customFormat="1" ht="38.25" customHeight="1">
      <c r="B183" s="139"/>
      <c r="C183" s="140" t="s">
        <v>244</v>
      </c>
      <c r="D183" s="140" t="s">
        <v>126</v>
      </c>
      <c r="E183" s="141" t="s">
        <v>245</v>
      </c>
      <c r="F183" s="214" t="s">
        <v>246</v>
      </c>
      <c r="G183" s="214"/>
      <c r="H183" s="214"/>
      <c r="I183" s="214"/>
      <c r="J183" s="142" t="s">
        <v>129</v>
      </c>
      <c r="K183" s="143">
        <v>75</v>
      </c>
      <c r="L183" s="215"/>
      <c r="M183" s="215"/>
      <c r="N183" s="215">
        <f>ROUND(L183*K183,2)</f>
        <v>0</v>
      </c>
      <c r="O183" s="215"/>
      <c r="P183" s="215"/>
      <c r="Q183" s="215"/>
      <c r="R183" s="144"/>
      <c r="T183" s="145" t="s">
        <v>5</v>
      </c>
      <c r="U183" s="42" t="s">
        <v>34</v>
      </c>
      <c r="V183" s="146">
        <v>2.4E-2</v>
      </c>
      <c r="W183" s="146">
        <f>V183*K183</f>
        <v>1.8</v>
      </c>
      <c r="X183" s="146">
        <v>0</v>
      </c>
      <c r="Y183" s="146">
        <f>X183*K183</f>
        <v>0</v>
      </c>
      <c r="Z183" s="146">
        <v>0</v>
      </c>
      <c r="AA183" s="147">
        <f>Z183*K183</f>
        <v>0</v>
      </c>
      <c r="AR183" s="20" t="s">
        <v>130</v>
      </c>
      <c r="AT183" s="20" t="s">
        <v>126</v>
      </c>
      <c r="AU183" s="20" t="s">
        <v>91</v>
      </c>
      <c r="AY183" s="20" t="s">
        <v>125</v>
      </c>
      <c r="BE183" s="148">
        <f>IF(U183="základní",N183,0)</f>
        <v>0</v>
      </c>
      <c r="BF183" s="148">
        <f>IF(U183="snížená",N183,0)</f>
        <v>0</v>
      </c>
      <c r="BG183" s="148">
        <f>IF(U183="zákl. přenesená",N183,0)</f>
        <v>0</v>
      </c>
      <c r="BH183" s="148">
        <f>IF(U183="sníž. přenesená",N183,0)</f>
        <v>0</v>
      </c>
      <c r="BI183" s="148">
        <f>IF(U183="nulová",N183,0)</f>
        <v>0</v>
      </c>
      <c r="BJ183" s="20" t="s">
        <v>77</v>
      </c>
      <c r="BK183" s="148">
        <f>ROUND(L183*K183,2)</f>
        <v>0</v>
      </c>
      <c r="BL183" s="20" t="s">
        <v>130</v>
      </c>
      <c r="BM183" s="20" t="s">
        <v>247</v>
      </c>
    </row>
    <row r="184" spans="2:65" s="10" customFormat="1" ht="16.5" customHeight="1">
      <c r="B184" s="149"/>
      <c r="C184" s="150"/>
      <c r="D184" s="150"/>
      <c r="E184" s="151" t="s">
        <v>5</v>
      </c>
      <c r="F184" s="210" t="s">
        <v>225</v>
      </c>
      <c r="G184" s="211"/>
      <c r="H184" s="211"/>
      <c r="I184" s="211"/>
      <c r="J184" s="150"/>
      <c r="K184" s="152">
        <v>75</v>
      </c>
      <c r="L184" s="150"/>
      <c r="M184" s="150"/>
      <c r="N184" s="150"/>
      <c r="O184" s="150"/>
      <c r="P184" s="150"/>
      <c r="Q184" s="150"/>
      <c r="R184" s="153"/>
      <c r="T184" s="154"/>
      <c r="U184" s="150"/>
      <c r="V184" s="150"/>
      <c r="W184" s="150"/>
      <c r="X184" s="150"/>
      <c r="Y184" s="150"/>
      <c r="Z184" s="150"/>
      <c r="AA184" s="155"/>
      <c r="AT184" s="156" t="s">
        <v>136</v>
      </c>
      <c r="AU184" s="156" t="s">
        <v>91</v>
      </c>
      <c r="AV184" s="10" t="s">
        <v>91</v>
      </c>
      <c r="AW184" s="10" t="s">
        <v>27</v>
      </c>
      <c r="AX184" s="10" t="s">
        <v>69</v>
      </c>
      <c r="AY184" s="156" t="s">
        <v>125</v>
      </c>
    </row>
    <row r="185" spans="2:65" s="11" customFormat="1" ht="16.5" customHeight="1">
      <c r="B185" s="157"/>
      <c r="C185" s="158"/>
      <c r="D185" s="158"/>
      <c r="E185" s="159" t="s">
        <v>5</v>
      </c>
      <c r="F185" s="212" t="s">
        <v>137</v>
      </c>
      <c r="G185" s="213"/>
      <c r="H185" s="213"/>
      <c r="I185" s="213"/>
      <c r="J185" s="158"/>
      <c r="K185" s="160">
        <v>75</v>
      </c>
      <c r="L185" s="158"/>
      <c r="M185" s="158"/>
      <c r="N185" s="158"/>
      <c r="O185" s="158"/>
      <c r="P185" s="158"/>
      <c r="Q185" s="158"/>
      <c r="R185" s="161"/>
      <c r="T185" s="162"/>
      <c r="U185" s="158"/>
      <c r="V185" s="158"/>
      <c r="W185" s="158"/>
      <c r="X185" s="158"/>
      <c r="Y185" s="158"/>
      <c r="Z185" s="158"/>
      <c r="AA185" s="163"/>
      <c r="AT185" s="164" t="s">
        <v>136</v>
      </c>
      <c r="AU185" s="164" t="s">
        <v>91</v>
      </c>
      <c r="AV185" s="11" t="s">
        <v>130</v>
      </c>
      <c r="AW185" s="11" t="s">
        <v>27</v>
      </c>
      <c r="AX185" s="11" t="s">
        <v>77</v>
      </c>
      <c r="AY185" s="164" t="s">
        <v>125</v>
      </c>
    </row>
    <row r="186" spans="2:65" s="1" customFormat="1" ht="16.5" customHeight="1">
      <c r="B186" s="139"/>
      <c r="C186" s="140" t="s">
        <v>248</v>
      </c>
      <c r="D186" s="140" t="s">
        <v>126</v>
      </c>
      <c r="E186" s="141" t="s">
        <v>249</v>
      </c>
      <c r="F186" s="214" t="s">
        <v>250</v>
      </c>
      <c r="G186" s="214"/>
      <c r="H186" s="214"/>
      <c r="I186" s="214"/>
      <c r="J186" s="142" t="s">
        <v>129</v>
      </c>
      <c r="K186" s="143">
        <v>975</v>
      </c>
      <c r="L186" s="215"/>
      <c r="M186" s="215"/>
      <c r="N186" s="215">
        <f>ROUND(L186*K186,2)</f>
        <v>0</v>
      </c>
      <c r="O186" s="215"/>
      <c r="P186" s="215"/>
      <c r="Q186" s="215"/>
      <c r="R186" s="144"/>
      <c r="T186" s="145" t="s">
        <v>5</v>
      </c>
      <c r="U186" s="42" t="s">
        <v>34</v>
      </c>
      <c r="V186" s="146">
        <v>2.5999999999999999E-2</v>
      </c>
      <c r="W186" s="146">
        <f>V186*K186</f>
        <v>25.349999999999998</v>
      </c>
      <c r="X186" s="146">
        <v>0</v>
      </c>
      <c r="Y186" s="146">
        <f>X186*K186</f>
        <v>0</v>
      </c>
      <c r="Z186" s="146">
        <v>0</v>
      </c>
      <c r="AA186" s="147">
        <f>Z186*K186</f>
        <v>0</v>
      </c>
      <c r="AR186" s="20" t="s">
        <v>130</v>
      </c>
      <c r="AT186" s="20" t="s">
        <v>126</v>
      </c>
      <c r="AU186" s="20" t="s">
        <v>91</v>
      </c>
      <c r="AY186" s="20" t="s">
        <v>125</v>
      </c>
      <c r="BE186" s="148">
        <f>IF(U186="základní",N186,0)</f>
        <v>0</v>
      </c>
      <c r="BF186" s="148">
        <f>IF(U186="snížená",N186,0)</f>
        <v>0</v>
      </c>
      <c r="BG186" s="148">
        <f>IF(U186="zákl. přenesená",N186,0)</f>
        <v>0</v>
      </c>
      <c r="BH186" s="148">
        <f>IF(U186="sníž. přenesená",N186,0)</f>
        <v>0</v>
      </c>
      <c r="BI186" s="148">
        <f>IF(U186="nulová",N186,0)</f>
        <v>0</v>
      </c>
      <c r="BJ186" s="20" t="s">
        <v>77</v>
      </c>
      <c r="BK186" s="148">
        <f>ROUND(L186*K186,2)</f>
        <v>0</v>
      </c>
      <c r="BL186" s="20" t="s">
        <v>130</v>
      </c>
      <c r="BM186" s="20" t="s">
        <v>251</v>
      </c>
    </row>
    <row r="187" spans="2:65" s="10" customFormat="1" ht="16.5" customHeight="1">
      <c r="B187" s="149"/>
      <c r="C187" s="150"/>
      <c r="D187" s="150"/>
      <c r="E187" s="151" t="s">
        <v>5</v>
      </c>
      <c r="F187" s="210" t="s">
        <v>224</v>
      </c>
      <c r="G187" s="211"/>
      <c r="H187" s="211"/>
      <c r="I187" s="211"/>
      <c r="J187" s="150"/>
      <c r="K187" s="152">
        <v>900</v>
      </c>
      <c r="L187" s="150"/>
      <c r="M187" s="150"/>
      <c r="N187" s="150"/>
      <c r="O187" s="150"/>
      <c r="P187" s="150"/>
      <c r="Q187" s="150"/>
      <c r="R187" s="153"/>
      <c r="T187" s="154"/>
      <c r="U187" s="150"/>
      <c r="V187" s="150"/>
      <c r="W187" s="150"/>
      <c r="X187" s="150"/>
      <c r="Y187" s="150"/>
      <c r="Z187" s="150"/>
      <c r="AA187" s="155"/>
      <c r="AT187" s="156" t="s">
        <v>136</v>
      </c>
      <c r="AU187" s="156" t="s">
        <v>91</v>
      </c>
      <c r="AV187" s="10" t="s">
        <v>91</v>
      </c>
      <c r="AW187" s="10" t="s">
        <v>27</v>
      </c>
      <c r="AX187" s="10" t="s">
        <v>69</v>
      </c>
      <c r="AY187" s="156" t="s">
        <v>125</v>
      </c>
    </row>
    <row r="188" spans="2:65" s="10" customFormat="1" ht="16.5" customHeight="1">
      <c r="B188" s="149"/>
      <c r="C188" s="150"/>
      <c r="D188" s="150"/>
      <c r="E188" s="151" t="s">
        <v>5</v>
      </c>
      <c r="F188" s="222" t="s">
        <v>225</v>
      </c>
      <c r="G188" s="223"/>
      <c r="H188" s="223"/>
      <c r="I188" s="223"/>
      <c r="J188" s="150"/>
      <c r="K188" s="152">
        <v>75</v>
      </c>
      <c r="L188" s="150"/>
      <c r="M188" s="150"/>
      <c r="N188" s="150"/>
      <c r="O188" s="150"/>
      <c r="P188" s="150"/>
      <c r="Q188" s="150"/>
      <c r="R188" s="153"/>
      <c r="T188" s="154"/>
      <c r="U188" s="150"/>
      <c r="V188" s="150"/>
      <c r="W188" s="150"/>
      <c r="X188" s="150"/>
      <c r="Y188" s="150"/>
      <c r="Z188" s="150"/>
      <c r="AA188" s="155"/>
      <c r="AT188" s="156" t="s">
        <v>136</v>
      </c>
      <c r="AU188" s="156" t="s">
        <v>91</v>
      </c>
      <c r="AV188" s="10" t="s">
        <v>91</v>
      </c>
      <c r="AW188" s="10" t="s">
        <v>27</v>
      </c>
      <c r="AX188" s="10" t="s">
        <v>69</v>
      </c>
      <c r="AY188" s="156" t="s">
        <v>125</v>
      </c>
    </row>
    <row r="189" spans="2:65" s="11" customFormat="1" ht="16.5" customHeight="1">
      <c r="B189" s="157"/>
      <c r="C189" s="158"/>
      <c r="D189" s="158"/>
      <c r="E189" s="159" t="s">
        <v>5</v>
      </c>
      <c r="F189" s="212" t="s">
        <v>137</v>
      </c>
      <c r="G189" s="213"/>
      <c r="H189" s="213"/>
      <c r="I189" s="213"/>
      <c r="J189" s="158"/>
      <c r="K189" s="160">
        <v>975</v>
      </c>
      <c r="L189" s="158"/>
      <c r="M189" s="158"/>
      <c r="N189" s="158"/>
      <c r="O189" s="158"/>
      <c r="P189" s="158"/>
      <c r="Q189" s="158"/>
      <c r="R189" s="161"/>
      <c r="T189" s="162"/>
      <c r="U189" s="158"/>
      <c r="V189" s="158"/>
      <c r="W189" s="158"/>
      <c r="X189" s="158"/>
      <c r="Y189" s="158"/>
      <c r="Z189" s="158"/>
      <c r="AA189" s="163"/>
      <c r="AT189" s="164" t="s">
        <v>136</v>
      </c>
      <c r="AU189" s="164" t="s">
        <v>91</v>
      </c>
      <c r="AV189" s="11" t="s">
        <v>130</v>
      </c>
      <c r="AW189" s="11" t="s">
        <v>27</v>
      </c>
      <c r="AX189" s="11" t="s">
        <v>77</v>
      </c>
      <c r="AY189" s="164" t="s">
        <v>125</v>
      </c>
    </row>
    <row r="190" spans="2:65" s="1" customFormat="1" ht="16.5" customHeight="1">
      <c r="B190" s="139"/>
      <c r="C190" s="140" t="s">
        <v>252</v>
      </c>
      <c r="D190" s="140" t="s">
        <v>126</v>
      </c>
      <c r="E190" s="141" t="s">
        <v>253</v>
      </c>
      <c r="F190" s="214" t="s">
        <v>254</v>
      </c>
      <c r="G190" s="214"/>
      <c r="H190" s="214"/>
      <c r="I190" s="214"/>
      <c r="J190" s="142" t="s">
        <v>129</v>
      </c>
      <c r="K190" s="143">
        <v>50</v>
      </c>
      <c r="L190" s="215"/>
      <c r="M190" s="215"/>
      <c r="N190" s="215">
        <f>ROUND(L190*K190,2)</f>
        <v>0</v>
      </c>
      <c r="O190" s="215"/>
      <c r="P190" s="215"/>
      <c r="Q190" s="215"/>
      <c r="R190" s="144"/>
      <c r="T190" s="145" t="s">
        <v>5</v>
      </c>
      <c r="U190" s="42" t="s">
        <v>34</v>
      </c>
      <c r="V190" s="146">
        <v>4.1000000000000002E-2</v>
      </c>
      <c r="W190" s="146">
        <f>V190*K190</f>
        <v>2.0500000000000003</v>
      </c>
      <c r="X190" s="146">
        <v>0</v>
      </c>
      <c r="Y190" s="146">
        <f>X190*K190</f>
        <v>0</v>
      </c>
      <c r="Z190" s="146">
        <v>0</v>
      </c>
      <c r="AA190" s="147">
        <f>Z190*K190</f>
        <v>0</v>
      </c>
      <c r="AR190" s="20" t="s">
        <v>130</v>
      </c>
      <c r="AT190" s="20" t="s">
        <v>126</v>
      </c>
      <c r="AU190" s="20" t="s">
        <v>91</v>
      </c>
      <c r="AY190" s="20" t="s">
        <v>125</v>
      </c>
      <c r="BE190" s="148">
        <f>IF(U190="základní",N190,0)</f>
        <v>0</v>
      </c>
      <c r="BF190" s="148">
        <f>IF(U190="snížená",N190,0)</f>
        <v>0</v>
      </c>
      <c r="BG190" s="148">
        <f>IF(U190="zákl. přenesená",N190,0)</f>
        <v>0</v>
      </c>
      <c r="BH190" s="148">
        <f>IF(U190="sníž. přenesená",N190,0)</f>
        <v>0</v>
      </c>
      <c r="BI190" s="148">
        <f>IF(U190="nulová",N190,0)</f>
        <v>0</v>
      </c>
      <c r="BJ190" s="20" t="s">
        <v>77</v>
      </c>
      <c r="BK190" s="148">
        <f>ROUND(L190*K190,2)</f>
        <v>0</v>
      </c>
      <c r="BL190" s="20" t="s">
        <v>130</v>
      </c>
      <c r="BM190" s="20" t="s">
        <v>255</v>
      </c>
    </row>
    <row r="191" spans="2:65" s="10" customFormat="1" ht="16.5" customHeight="1">
      <c r="B191" s="149"/>
      <c r="C191" s="150"/>
      <c r="D191" s="150"/>
      <c r="E191" s="151" t="s">
        <v>5</v>
      </c>
      <c r="F191" s="210" t="s">
        <v>256</v>
      </c>
      <c r="G191" s="211"/>
      <c r="H191" s="211"/>
      <c r="I191" s="211"/>
      <c r="J191" s="150"/>
      <c r="K191" s="152">
        <v>50</v>
      </c>
      <c r="L191" s="150"/>
      <c r="M191" s="150"/>
      <c r="N191" s="150"/>
      <c r="O191" s="150"/>
      <c r="P191" s="150"/>
      <c r="Q191" s="150"/>
      <c r="R191" s="153"/>
      <c r="T191" s="154"/>
      <c r="U191" s="150"/>
      <c r="V191" s="150"/>
      <c r="W191" s="150"/>
      <c r="X191" s="150"/>
      <c r="Y191" s="150"/>
      <c r="Z191" s="150"/>
      <c r="AA191" s="155"/>
      <c r="AT191" s="156" t="s">
        <v>136</v>
      </c>
      <c r="AU191" s="156" t="s">
        <v>91</v>
      </c>
      <c r="AV191" s="10" t="s">
        <v>91</v>
      </c>
      <c r="AW191" s="10" t="s">
        <v>27</v>
      </c>
      <c r="AX191" s="10" t="s">
        <v>69</v>
      </c>
      <c r="AY191" s="156" t="s">
        <v>125</v>
      </c>
    </row>
    <row r="192" spans="2:65" s="11" customFormat="1" ht="16.5" customHeight="1">
      <c r="B192" s="157"/>
      <c r="C192" s="158"/>
      <c r="D192" s="158"/>
      <c r="E192" s="159" t="s">
        <v>5</v>
      </c>
      <c r="F192" s="212" t="s">
        <v>137</v>
      </c>
      <c r="G192" s="213"/>
      <c r="H192" s="213"/>
      <c r="I192" s="213"/>
      <c r="J192" s="158"/>
      <c r="K192" s="160">
        <v>50</v>
      </c>
      <c r="L192" s="158"/>
      <c r="M192" s="158"/>
      <c r="N192" s="158"/>
      <c r="O192" s="158"/>
      <c r="P192" s="158"/>
      <c r="Q192" s="158"/>
      <c r="R192" s="161"/>
      <c r="T192" s="162"/>
      <c r="U192" s="158"/>
      <c r="V192" s="158"/>
      <c r="W192" s="158"/>
      <c r="X192" s="158"/>
      <c r="Y192" s="158"/>
      <c r="Z192" s="158"/>
      <c r="AA192" s="163"/>
      <c r="AT192" s="164" t="s">
        <v>136</v>
      </c>
      <c r="AU192" s="164" t="s">
        <v>91</v>
      </c>
      <c r="AV192" s="11" t="s">
        <v>130</v>
      </c>
      <c r="AW192" s="11" t="s">
        <v>27</v>
      </c>
      <c r="AX192" s="11" t="s">
        <v>77</v>
      </c>
      <c r="AY192" s="164" t="s">
        <v>125</v>
      </c>
    </row>
    <row r="193" spans="2:65" s="1" customFormat="1" ht="25.5" customHeight="1">
      <c r="B193" s="139"/>
      <c r="C193" s="140" t="s">
        <v>257</v>
      </c>
      <c r="D193" s="140" t="s">
        <v>126</v>
      </c>
      <c r="E193" s="141" t="s">
        <v>258</v>
      </c>
      <c r="F193" s="214" t="s">
        <v>259</v>
      </c>
      <c r="G193" s="214"/>
      <c r="H193" s="214"/>
      <c r="I193" s="214"/>
      <c r="J193" s="142" t="s">
        <v>129</v>
      </c>
      <c r="K193" s="143">
        <v>900</v>
      </c>
      <c r="L193" s="215"/>
      <c r="M193" s="215"/>
      <c r="N193" s="215">
        <f>ROUND(L193*K193,2)</f>
        <v>0</v>
      </c>
      <c r="O193" s="215"/>
      <c r="P193" s="215"/>
      <c r="Q193" s="215"/>
      <c r="R193" s="144"/>
      <c r="T193" s="145" t="s">
        <v>5</v>
      </c>
      <c r="U193" s="42" t="s">
        <v>34</v>
      </c>
      <c r="V193" s="146">
        <v>4.8000000000000001E-2</v>
      </c>
      <c r="W193" s="146">
        <f>V193*K193</f>
        <v>43.2</v>
      </c>
      <c r="X193" s="146">
        <v>0</v>
      </c>
      <c r="Y193" s="146">
        <f>X193*K193</f>
        <v>0</v>
      </c>
      <c r="Z193" s="146">
        <v>0</v>
      </c>
      <c r="AA193" s="147">
        <f>Z193*K193</f>
        <v>0</v>
      </c>
      <c r="AR193" s="20" t="s">
        <v>130</v>
      </c>
      <c r="AT193" s="20" t="s">
        <v>126</v>
      </c>
      <c r="AU193" s="20" t="s">
        <v>91</v>
      </c>
      <c r="AY193" s="20" t="s">
        <v>125</v>
      </c>
      <c r="BE193" s="148">
        <f>IF(U193="základní",N193,0)</f>
        <v>0</v>
      </c>
      <c r="BF193" s="148">
        <f>IF(U193="snížená",N193,0)</f>
        <v>0</v>
      </c>
      <c r="BG193" s="148">
        <f>IF(U193="zákl. přenesená",N193,0)</f>
        <v>0</v>
      </c>
      <c r="BH193" s="148">
        <f>IF(U193="sníž. přenesená",N193,0)</f>
        <v>0</v>
      </c>
      <c r="BI193" s="148">
        <f>IF(U193="nulová",N193,0)</f>
        <v>0</v>
      </c>
      <c r="BJ193" s="20" t="s">
        <v>77</v>
      </c>
      <c r="BK193" s="148">
        <f>ROUND(L193*K193,2)</f>
        <v>0</v>
      </c>
      <c r="BL193" s="20" t="s">
        <v>130</v>
      </c>
      <c r="BM193" s="20" t="s">
        <v>260</v>
      </c>
    </row>
    <row r="194" spans="2:65" s="10" customFormat="1" ht="16.5" customHeight="1">
      <c r="B194" s="149"/>
      <c r="C194" s="150"/>
      <c r="D194" s="150"/>
      <c r="E194" s="151" t="s">
        <v>5</v>
      </c>
      <c r="F194" s="210" t="s">
        <v>224</v>
      </c>
      <c r="G194" s="211"/>
      <c r="H194" s="211"/>
      <c r="I194" s="211"/>
      <c r="J194" s="150"/>
      <c r="K194" s="152">
        <v>900</v>
      </c>
      <c r="L194" s="150"/>
      <c r="M194" s="150"/>
      <c r="N194" s="150"/>
      <c r="O194" s="150"/>
      <c r="P194" s="150"/>
      <c r="Q194" s="150"/>
      <c r="R194" s="153"/>
      <c r="T194" s="154"/>
      <c r="U194" s="150"/>
      <c r="V194" s="150"/>
      <c r="W194" s="150"/>
      <c r="X194" s="150"/>
      <c r="Y194" s="150"/>
      <c r="Z194" s="150"/>
      <c r="AA194" s="155"/>
      <c r="AT194" s="156" t="s">
        <v>136</v>
      </c>
      <c r="AU194" s="156" t="s">
        <v>91</v>
      </c>
      <c r="AV194" s="10" t="s">
        <v>91</v>
      </c>
      <c r="AW194" s="10" t="s">
        <v>27</v>
      </c>
      <c r="AX194" s="10" t="s">
        <v>69</v>
      </c>
      <c r="AY194" s="156" t="s">
        <v>125</v>
      </c>
    </row>
    <row r="195" spans="2:65" s="11" customFormat="1" ht="16.5" customHeight="1">
      <c r="B195" s="157"/>
      <c r="C195" s="158"/>
      <c r="D195" s="158"/>
      <c r="E195" s="159" t="s">
        <v>5</v>
      </c>
      <c r="F195" s="212" t="s">
        <v>137</v>
      </c>
      <c r="G195" s="213"/>
      <c r="H195" s="213"/>
      <c r="I195" s="213"/>
      <c r="J195" s="158"/>
      <c r="K195" s="160">
        <v>900</v>
      </c>
      <c r="L195" s="158"/>
      <c r="M195" s="158"/>
      <c r="N195" s="158"/>
      <c r="O195" s="158"/>
      <c r="P195" s="158"/>
      <c r="Q195" s="158"/>
      <c r="R195" s="161"/>
      <c r="T195" s="162"/>
      <c r="U195" s="158"/>
      <c r="V195" s="158"/>
      <c r="W195" s="158"/>
      <c r="X195" s="158"/>
      <c r="Y195" s="158"/>
      <c r="Z195" s="158"/>
      <c r="AA195" s="163"/>
      <c r="AT195" s="164" t="s">
        <v>136</v>
      </c>
      <c r="AU195" s="164" t="s">
        <v>91</v>
      </c>
      <c r="AV195" s="11" t="s">
        <v>130</v>
      </c>
      <c r="AW195" s="11" t="s">
        <v>27</v>
      </c>
      <c r="AX195" s="11" t="s">
        <v>77</v>
      </c>
      <c r="AY195" s="164" t="s">
        <v>125</v>
      </c>
    </row>
    <row r="196" spans="2:65" s="1" customFormat="1" ht="25.5" customHeight="1">
      <c r="B196" s="139"/>
      <c r="C196" s="140" t="s">
        <v>261</v>
      </c>
      <c r="D196" s="140" t="s">
        <v>126</v>
      </c>
      <c r="E196" s="141" t="s">
        <v>262</v>
      </c>
      <c r="F196" s="214" t="s">
        <v>263</v>
      </c>
      <c r="G196" s="214"/>
      <c r="H196" s="214"/>
      <c r="I196" s="214"/>
      <c r="J196" s="142" t="s">
        <v>129</v>
      </c>
      <c r="K196" s="143">
        <v>900</v>
      </c>
      <c r="L196" s="215"/>
      <c r="M196" s="215"/>
      <c r="N196" s="215">
        <f>ROUND(L196*K196,2)</f>
        <v>0</v>
      </c>
      <c r="O196" s="215"/>
      <c r="P196" s="215"/>
      <c r="Q196" s="215"/>
      <c r="R196" s="144"/>
      <c r="T196" s="145" t="s">
        <v>5</v>
      </c>
      <c r="U196" s="42" t="s">
        <v>34</v>
      </c>
      <c r="V196" s="146">
        <v>2.7E-2</v>
      </c>
      <c r="W196" s="146">
        <f>V196*K196</f>
        <v>24.3</v>
      </c>
      <c r="X196" s="146">
        <v>0</v>
      </c>
      <c r="Y196" s="146">
        <f>X196*K196</f>
        <v>0</v>
      </c>
      <c r="Z196" s="146">
        <v>0</v>
      </c>
      <c r="AA196" s="147">
        <f>Z196*K196</f>
        <v>0</v>
      </c>
      <c r="AR196" s="20" t="s">
        <v>130</v>
      </c>
      <c r="AT196" s="20" t="s">
        <v>126</v>
      </c>
      <c r="AU196" s="20" t="s">
        <v>91</v>
      </c>
      <c r="AY196" s="20" t="s">
        <v>125</v>
      </c>
      <c r="BE196" s="148">
        <f>IF(U196="základní",N196,0)</f>
        <v>0</v>
      </c>
      <c r="BF196" s="148">
        <f>IF(U196="snížená",N196,0)</f>
        <v>0</v>
      </c>
      <c r="BG196" s="148">
        <f>IF(U196="zákl. přenesená",N196,0)</f>
        <v>0</v>
      </c>
      <c r="BH196" s="148">
        <f>IF(U196="sníž. přenesená",N196,0)</f>
        <v>0</v>
      </c>
      <c r="BI196" s="148">
        <f>IF(U196="nulová",N196,0)</f>
        <v>0</v>
      </c>
      <c r="BJ196" s="20" t="s">
        <v>77</v>
      </c>
      <c r="BK196" s="148">
        <f>ROUND(L196*K196,2)</f>
        <v>0</v>
      </c>
      <c r="BL196" s="20" t="s">
        <v>130</v>
      </c>
      <c r="BM196" s="20" t="s">
        <v>264</v>
      </c>
    </row>
    <row r="197" spans="2:65" s="10" customFormat="1" ht="16.5" customHeight="1">
      <c r="B197" s="149"/>
      <c r="C197" s="150"/>
      <c r="D197" s="150"/>
      <c r="E197" s="151" t="s">
        <v>5</v>
      </c>
      <c r="F197" s="210" t="s">
        <v>224</v>
      </c>
      <c r="G197" s="211"/>
      <c r="H197" s="211"/>
      <c r="I197" s="211"/>
      <c r="J197" s="150"/>
      <c r="K197" s="152">
        <v>900</v>
      </c>
      <c r="L197" s="150"/>
      <c r="M197" s="150"/>
      <c r="N197" s="150"/>
      <c r="O197" s="150"/>
      <c r="P197" s="150"/>
      <c r="Q197" s="150"/>
      <c r="R197" s="153"/>
      <c r="T197" s="154"/>
      <c r="U197" s="150"/>
      <c r="V197" s="150"/>
      <c r="W197" s="150"/>
      <c r="X197" s="150"/>
      <c r="Y197" s="150"/>
      <c r="Z197" s="150"/>
      <c r="AA197" s="155"/>
      <c r="AT197" s="156" t="s">
        <v>136</v>
      </c>
      <c r="AU197" s="156" t="s">
        <v>91</v>
      </c>
      <c r="AV197" s="10" t="s">
        <v>91</v>
      </c>
      <c r="AW197" s="10" t="s">
        <v>27</v>
      </c>
      <c r="AX197" s="10" t="s">
        <v>69</v>
      </c>
      <c r="AY197" s="156" t="s">
        <v>125</v>
      </c>
    </row>
    <row r="198" spans="2:65" s="11" customFormat="1" ht="16.5" customHeight="1">
      <c r="B198" s="157"/>
      <c r="C198" s="158"/>
      <c r="D198" s="158"/>
      <c r="E198" s="159" t="s">
        <v>5</v>
      </c>
      <c r="F198" s="212" t="s">
        <v>137</v>
      </c>
      <c r="G198" s="213"/>
      <c r="H198" s="213"/>
      <c r="I198" s="213"/>
      <c r="J198" s="158"/>
      <c r="K198" s="160">
        <v>900</v>
      </c>
      <c r="L198" s="158"/>
      <c r="M198" s="158"/>
      <c r="N198" s="158"/>
      <c r="O198" s="158"/>
      <c r="P198" s="158"/>
      <c r="Q198" s="158"/>
      <c r="R198" s="161"/>
      <c r="T198" s="162"/>
      <c r="U198" s="158"/>
      <c r="V198" s="158"/>
      <c r="W198" s="158"/>
      <c r="X198" s="158"/>
      <c r="Y198" s="158"/>
      <c r="Z198" s="158"/>
      <c r="AA198" s="163"/>
      <c r="AT198" s="164" t="s">
        <v>136</v>
      </c>
      <c r="AU198" s="164" t="s">
        <v>91</v>
      </c>
      <c r="AV198" s="11" t="s">
        <v>130</v>
      </c>
      <c r="AW198" s="11" t="s">
        <v>27</v>
      </c>
      <c r="AX198" s="11" t="s">
        <v>77</v>
      </c>
      <c r="AY198" s="164" t="s">
        <v>125</v>
      </c>
    </row>
    <row r="199" spans="2:65" s="1" customFormat="1" ht="25.5" customHeight="1">
      <c r="B199" s="139"/>
      <c r="C199" s="140" t="s">
        <v>265</v>
      </c>
      <c r="D199" s="140" t="s">
        <v>126</v>
      </c>
      <c r="E199" s="141" t="s">
        <v>266</v>
      </c>
      <c r="F199" s="214" t="s">
        <v>267</v>
      </c>
      <c r="G199" s="214"/>
      <c r="H199" s="214"/>
      <c r="I199" s="214"/>
      <c r="J199" s="142" t="s">
        <v>129</v>
      </c>
      <c r="K199" s="143">
        <v>900</v>
      </c>
      <c r="L199" s="215"/>
      <c r="M199" s="215"/>
      <c r="N199" s="215">
        <f>ROUND(L199*K199,2)</f>
        <v>0</v>
      </c>
      <c r="O199" s="215"/>
      <c r="P199" s="215"/>
      <c r="Q199" s="215"/>
      <c r="R199" s="144"/>
      <c r="T199" s="145" t="s">
        <v>5</v>
      </c>
      <c r="U199" s="42" t="s">
        <v>34</v>
      </c>
      <c r="V199" s="146">
        <v>8.0000000000000002E-3</v>
      </c>
      <c r="W199" s="146">
        <f>V199*K199</f>
        <v>7.2</v>
      </c>
      <c r="X199" s="146">
        <v>0</v>
      </c>
      <c r="Y199" s="146">
        <f>X199*K199</f>
        <v>0</v>
      </c>
      <c r="Z199" s="146">
        <v>0</v>
      </c>
      <c r="AA199" s="147">
        <f>Z199*K199</f>
        <v>0</v>
      </c>
      <c r="AR199" s="20" t="s">
        <v>130</v>
      </c>
      <c r="AT199" s="20" t="s">
        <v>126</v>
      </c>
      <c r="AU199" s="20" t="s">
        <v>91</v>
      </c>
      <c r="AY199" s="20" t="s">
        <v>125</v>
      </c>
      <c r="BE199" s="148">
        <f>IF(U199="základní",N199,0)</f>
        <v>0</v>
      </c>
      <c r="BF199" s="148">
        <f>IF(U199="snížená",N199,0)</f>
        <v>0</v>
      </c>
      <c r="BG199" s="148">
        <f>IF(U199="zákl. přenesená",N199,0)</f>
        <v>0</v>
      </c>
      <c r="BH199" s="148">
        <f>IF(U199="sníž. přenesená",N199,0)</f>
        <v>0</v>
      </c>
      <c r="BI199" s="148">
        <f>IF(U199="nulová",N199,0)</f>
        <v>0</v>
      </c>
      <c r="BJ199" s="20" t="s">
        <v>77</v>
      </c>
      <c r="BK199" s="148">
        <f>ROUND(L199*K199,2)</f>
        <v>0</v>
      </c>
      <c r="BL199" s="20" t="s">
        <v>130</v>
      </c>
      <c r="BM199" s="20" t="s">
        <v>268</v>
      </c>
    </row>
    <row r="200" spans="2:65" s="10" customFormat="1" ht="16.5" customHeight="1">
      <c r="B200" s="149"/>
      <c r="C200" s="150"/>
      <c r="D200" s="150"/>
      <c r="E200" s="151" t="s">
        <v>5</v>
      </c>
      <c r="F200" s="210" t="s">
        <v>224</v>
      </c>
      <c r="G200" s="211"/>
      <c r="H200" s="211"/>
      <c r="I200" s="211"/>
      <c r="J200" s="150"/>
      <c r="K200" s="152">
        <v>900</v>
      </c>
      <c r="L200" s="150"/>
      <c r="M200" s="150"/>
      <c r="N200" s="150"/>
      <c r="O200" s="150"/>
      <c r="P200" s="150"/>
      <c r="Q200" s="150"/>
      <c r="R200" s="153"/>
      <c r="T200" s="154"/>
      <c r="U200" s="150"/>
      <c r="V200" s="150"/>
      <c r="W200" s="150"/>
      <c r="X200" s="150"/>
      <c r="Y200" s="150"/>
      <c r="Z200" s="150"/>
      <c r="AA200" s="155"/>
      <c r="AT200" s="156" t="s">
        <v>136</v>
      </c>
      <c r="AU200" s="156" t="s">
        <v>91</v>
      </c>
      <c r="AV200" s="10" t="s">
        <v>91</v>
      </c>
      <c r="AW200" s="10" t="s">
        <v>27</v>
      </c>
      <c r="AX200" s="10" t="s">
        <v>69</v>
      </c>
      <c r="AY200" s="156" t="s">
        <v>125</v>
      </c>
    </row>
    <row r="201" spans="2:65" s="11" customFormat="1" ht="16.5" customHeight="1">
      <c r="B201" s="157"/>
      <c r="C201" s="158"/>
      <c r="D201" s="158"/>
      <c r="E201" s="159" t="s">
        <v>5</v>
      </c>
      <c r="F201" s="212" t="s">
        <v>137</v>
      </c>
      <c r="G201" s="213"/>
      <c r="H201" s="213"/>
      <c r="I201" s="213"/>
      <c r="J201" s="158"/>
      <c r="K201" s="160">
        <v>900</v>
      </c>
      <c r="L201" s="158"/>
      <c r="M201" s="158"/>
      <c r="N201" s="158"/>
      <c r="O201" s="158"/>
      <c r="P201" s="158"/>
      <c r="Q201" s="158"/>
      <c r="R201" s="161"/>
      <c r="T201" s="162"/>
      <c r="U201" s="158"/>
      <c r="V201" s="158"/>
      <c r="W201" s="158"/>
      <c r="X201" s="158"/>
      <c r="Y201" s="158"/>
      <c r="Z201" s="158"/>
      <c r="AA201" s="163"/>
      <c r="AT201" s="164" t="s">
        <v>136</v>
      </c>
      <c r="AU201" s="164" t="s">
        <v>91</v>
      </c>
      <c r="AV201" s="11" t="s">
        <v>130</v>
      </c>
      <c r="AW201" s="11" t="s">
        <v>27</v>
      </c>
      <c r="AX201" s="11" t="s">
        <v>77</v>
      </c>
      <c r="AY201" s="164" t="s">
        <v>125</v>
      </c>
    </row>
    <row r="202" spans="2:65" s="1" customFormat="1" ht="25.5" customHeight="1">
      <c r="B202" s="139"/>
      <c r="C202" s="140" t="s">
        <v>269</v>
      </c>
      <c r="D202" s="140" t="s">
        <v>126</v>
      </c>
      <c r="E202" s="141" t="s">
        <v>270</v>
      </c>
      <c r="F202" s="214" t="s">
        <v>271</v>
      </c>
      <c r="G202" s="214"/>
      <c r="H202" s="214"/>
      <c r="I202" s="214"/>
      <c r="J202" s="142" t="s">
        <v>129</v>
      </c>
      <c r="K202" s="143">
        <v>900</v>
      </c>
      <c r="L202" s="215"/>
      <c r="M202" s="215"/>
      <c r="N202" s="215">
        <f>ROUND(L202*K202,2)</f>
        <v>0</v>
      </c>
      <c r="O202" s="215"/>
      <c r="P202" s="215"/>
      <c r="Q202" s="215"/>
      <c r="R202" s="144"/>
      <c r="T202" s="145" t="s">
        <v>5</v>
      </c>
      <c r="U202" s="42" t="s">
        <v>34</v>
      </c>
      <c r="V202" s="146">
        <v>2E-3</v>
      </c>
      <c r="W202" s="146">
        <f>V202*K202</f>
        <v>1.8</v>
      </c>
      <c r="X202" s="146">
        <v>0</v>
      </c>
      <c r="Y202" s="146">
        <f>X202*K202</f>
        <v>0</v>
      </c>
      <c r="Z202" s="146">
        <v>0</v>
      </c>
      <c r="AA202" s="147">
        <f>Z202*K202</f>
        <v>0</v>
      </c>
      <c r="AR202" s="20" t="s">
        <v>130</v>
      </c>
      <c r="AT202" s="20" t="s">
        <v>126</v>
      </c>
      <c r="AU202" s="20" t="s">
        <v>91</v>
      </c>
      <c r="AY202" s="20" t="s">
        <v>125</v>
      </c>
      <c r="BE202" s="148">
        <f>IF(U202="základní",N202,0)</f>
        <v>0</v>
      </c>
      <c r="BF202" s="148">
        <f>IF(U202="snížená",N202,0)</f>
        <v>0</v>
      </c>
      <c r="BG202" s="148">
        <f>IF(U202="zákl. přenesená",N202,0)</f>
        <v>0</v>
      </c>
      <c r="BH202" s="148">
        <f>IF(U202="sníž. přenesená",N202,0)</f>
        <v>0</v>
      </c>
      <c r="BI202" s="148">
        <f>IF(U202="nulová",N202,0)</f>
        <v>0</v>
      </c>
      <c r="BJ202" s="20" t="s">
        <v>77</v>
      </c>
      <c r="BK202" s="148">
        <f>ROUND(L202*K202,2)</f>
        <v>0</v>
      </c>
      <c r="BL202" s="20" t="s">
        <v>130</v>
      </c>
      <c r="BM202" s="20" t="s">
        <v>272</v>
      </c>
    </row>
    <row r="203" spans="2:65" s="10" customFormat="1" ht="16.5" customHeight="1">
      <c r="B203" s="149"/>
      <c r="C203" s="150"/>
      <c r="D203" s="150"/>
      <c r="E203" s="151" t="s">
        <v>5</v>
      </c>
      <c r="F203" s="210" t="s">
        <v>224</v>
      </c>
      <c r="G203" s="211"/>
      <c r="H203" s="211"/>
      <c r="I203" s="211"/>
      <c r="J203" s="150"/>
      <c r="K203" s="152">
        <v>900</v>
      </c>
      <c r="L203" s="150"/>
      <c r="M203" s="150"/>
      <c r="N203" s="150"/>
      <c r="O203" s="150"/>
      <c r="P203" s="150"/>
      <c r="Q203" s="150"/>
      <c r="R203" s="153"/>
      <c r="T203" s="154"/>
      <c r="U203" s="150"/>
      <c r="V203" s="150"/>
      <c r="W203" s="150"/>
      <c r="X203" s="150"/>
      <c r="Y203" s="150"/>
      <c r="Z203" s="150"/>
      <c r="AA203" s="155"/>
      <c r="AT203" s="156" t="s">
        <v>136</v>
      </c>
      <c r="AU203" s="156" t="s">
        <v>91</v>
      </c>
      <c r="AV203" s="10" t="s">
        <v>91</v>
      </c>
      <c r="AW203" s="10" t="s">
        <v>27</v>
      </c>
      <c r="AX203" s="10" t="s">
        <v>69</v>
      </c>
      <c r="AY203" s="156" t="s">
        <v>125</v>
      </c>
    </row>
    <row r="204" spans="2:65" s="11" customFormat="1" ht="16.5" customHeight="1">
      <c r="B204" s="157"/>
      <c r="C204" s="158"/>
      <c r="D204" s="158"/>
      <c r="E204" s="159" t="s">
        <v>5</v>
      </c>
      <c r="F204" s="212" t="s">
        <v>137</v>
      </c>
      <c r="G204" s="213"/>
      <c r="H204" s="213"/>
      <c r="I204" s="213"/>
      <c r="J204" s="158"/>
      <c r="K204" s="160">
        <v>900</v>
      </c>
      <c r="L204" s="158"/>
      <c r="M204" s="158"/>
      <c r="N204" s="158"/>
      <c r="O204" s="158"/>
      <c r="P204" s="158"/>
      <c r="Q204" s="158"/>
      <c r="R204" s="161"/>
      <c r="T204" s="162"/>
      <c r="U204" s="158"/>
      <c r="V204" s="158"/>
      <c r="W204" s="158"/>
      <c r="X204" s="158"/>
      <c r="Y204" s="158"/>
      <c r="Z204" s="158"/>
      <c r="AA204" s="163"/>
      <c r="AT204" s="164" t="s">
        <v>136</v>
      </c>
      <c r="AU204" s="164" t="s">
        <v>91</v>
      </c>
      <c r="AV204" s="11" t="s">
        <v>130</v>
      </c>
      <c r="AW204" s="11" t="s">
        <v>27</v>
      </c>
      <c r="AX204" s="11" t="s">
        <v>77</v>
      </c>
      <c r="AY204" s="164" t="s">
        <v>125</v>
      </c>
    </row>
    <row r="205" spans="2:65" s="1" customFormat="1" ht="25.5" customHeight="1">
      <c r="B205" s="139"/>
      <c r="C205" s="140" t="s">
        <v>273</v>
      </c>
      <c r="D205" s="140" t="s">
        <v>126</v>
      </c>
      <c r="E205" s="141" t="s">
        <v>274</v>
      </c>
      <c r="F205" s="214" t="s">
        <v>275</v>
      </c>
      <c r="G205" s="214"/>
      <c r="H205" s="214"/>
      <c r="I205" s="214"/>
      <c r="J205" s="142" t="s">
        <v>129</v>
      </c>
      <c r="K205" s="143">
        <v>900</v>
      </c>
      <c r="L205" s="215"/>
      <c r="M205" s="215"/>
      <c r="N205" s="215">
        <f>ROUND(L205*K205,2)</f>
        <v>0</v>
      </c>
      <c r="O205" s="215"/>
      <c r="P205" s="215"/>
      <c r="Q205" s="215"/>
      <c r="R205" s="144"/>
      <c r="T205" s="145" t="s">
        <v>5</v>
      </c>
      <c r="U205" s="42" t="s">
        <v>34</v>
      </c>
      <c r="V205" s="146">
        <v>7.0999999999999994E-2</v>
      </c>
      <c r="W205" s="146">
        <f>V205*K205</f>
        <v>63.899999999999991</v>
      </c>
      <c r="X205" s="146">
        <v>0</v>
      </c>
      <c r="Y205" s="146">
        <f>X205*K205</f>
        <v>0</v>
      </c>
      <c r="Z205" s="146">
        <v>0</v>
      </c>
      <c r="AA205" s="147">
        <f>Z205*K205</f>
        <v>0</v>
      </c>
      <c r="AR205" s="20" t="s">
        <v>130</v>
      </c>
      <c r="AT205" s="20" t="s">
        <v>126</v>
      </c>
      <c r="AU205" s="20" t="s">
        <v>91</v>
      </c>
      <c r="AY205" s="20" t="s">
        <v>125</v>
      </c>
      <c r="BE205" s="148">
        <f>IF(U205="základní",N205,0)</f>
        <v>0</v>
      </c>
      <c r="BF205" s="148">
        <f>IF(U205="snížená",N205,0)</f>
        <v>0</v>
      </c>
      <c r="BG205" s="148">
        <f>IF(U205="zákl. přenesená",N205,0)</f>
        <v>0</v>
      </c>
      <c r="BH205" s="148">
        <f>IF(U205="sníž. přenesená",N205,0)</f>
        <v>0</v>
      </c>
      <c r="BI205" s="148">
        <f>IF(U205="nulová",N205,0)</f>
        <v>0</v>
      </c>
      <c r="BJ205" s="20" t="s">
        <v>77</v>
      </c>
      <c r="BK205" s="148">
        <f>ROUND(L205*K205,2)</f>
        <v>0</v>
      </c>
      <c r="BL205" s="20" t="s">
        <v>130</v>
      </c>
      <c r="BM205" s="20" t="s">
        <v>276</v>
      </c>
    </row>
    <row r="206" spans="2:65" s="10" customFormat="1" ht="16.5" customHeight="1">
      <c r="B206" s="149"/>
      <c r="C206" s="150"/>
      <c r="D206" s="150"/>
      <c r="E206" s="151" t="s">
        <v>5</v>
      </c>
      <c r="F206" s="210" t="s">
        <v>224</v>
      </c>
      <c r="G206" s="211"/>
      <c r="H206" s="211"/>
      <c r="I206" s="211"/>
      <c r="J206" s="150"/>
      <c r="K206" s="152">
        <v>900</v>
      </c>
      <c r="L206" s="150"/>
      <c r="M206" s="150"/>
      <c r="N206" s="150"/>
      <c r="O206" s="150"/>
      <c r="P206" s="150"/>
      <c r="Q206" s="150"/>
      <c r="R206" s="153"/>
      <c r="T206" s="154"/>
      <c r="U206" s="150"/>
      <c r="V206" s="150"/>
      <c r="W206" s="150"/>
      <c r="X206" s="150"/>
      <c r="Y206" s="150"/>
      <c r="Z206" s="150"/>
      <c r="AA206" s="155"/>
      <c r="AT206" s="156" t="s">
        <v>136</v>
      </c>
      <c r="AU206" s="156" t="s">
        <v>91</v>
      </c>
      <c r="AV206" s="10" t="s">
        <v>91</v>
      </c>
      <c r="AW206" s="10" t="s">
        <v>27</v>
      </c>
      <c r="AX206" s="10" t="s">
        <v>69</v>
      </c>
      <c r="AY206" s="156" t="s">
        <v>125</v>
      </c>
    </row>
    <row r="207" spans="2:65" s="11" customFormat="1" ht="16.5" customHeight="1">
      <c r="B207" s="157"/>
      <c r="C207" s="158"/>
      <c r="D207" s="158"/>
      <c r="E207" s="159" t="s">
        <v>5</v>
      </c>
      <c r="F207" s="212" t="s">
        <v>137</v>
      </c>
      <c r="G207" s="213"/>
      <c r="H207" s="213"/>
      <c r="I207" s="213"/>
      <c r="J207" s="158"/>
      <c r="K207" s="160">
        <v>900</v>
      </c>
      <c r="L207" s="158"/>
      <c r="M207" s="158"/>
      <c r="N207" s="158"/>
      <c r="O207" s="158"/>
      <c r="P207" s="158"/>
      <c r="Q207" s="158"/>
      <c r="R207" s="161"/>
      <c r="T207" s="162"/>
      <c r="U207" s="158"/>
      <c r="V207" s="158"/>
      <c r="W207" s="158"/>
      <c r="X207" s="158"/>
      <c r="Y207" s="158"/>
      <c r="Z207" s="158"/>
      <c r="AA207" s="163"/>
      <c r="AT207" s="164" t="s">
        <v>136</v>
      </c>
      <c r="AU207" s="164" t="s">
        <v>91</v>
      </c>
      <c r="AV207" s="11" t="s">
        <v>130</v>
      </c>
      <c r="AW207" s="11" t="s">
        <v>27</v>
      </c>
      <c r="AX207" s="11" t="s">
        <v>77</v>
      </c>
      <c r="AY207" s="164" t="s">
        <v>125</v>
      </c>
    </row>
    <row r="208" spans="2:65" s="9" customFormat="1" ht="29.85" customHeight="1">
      <c r="B208" s="128"/>
      <c r="C208" s="129"/>
      <c r="D208" s="138" t="s">
        <v>106</v>
      </c>
      <c r="E208" s="138"/>
      <c r="F208" s="138"/>
      <c r="G208" s="138"/>
      <c r="H208" s="138"/>
      <c r="I208" s="138"/>
      <c r="J208" s="138"/>
      <c r="K208" s="138"/>
      <c r="L208" s="138"/>
      <c r="M208" s="138"/>
      <c r="N208" s="216">
        <f>BK208</f>
        <v>0</v>
      </c>
      <c r="O208" s="217"/>
      <c r="P208" s="217"/>
      <c r="Q208" s="217"/>
      <c r="R208" s="131"/>
      <c r="T208" s="132"/>
      <c r="U208" s="129"/>
      <c r="V208" s="129"/>
      <c r="W208" s="133">
        <f>SUM(W209:W211)</f>
        <v>5.32</v>
      </c>
      <c r="X208" s="129"/>
      <c r="Y208" s="133">
        <f>SUM(Y209:Y211)</f>
        <v>5.1436000000000002</v>
      </c>
      <c r="Z208" s="129"/>
      <c r="AA208" s="134">
        <f>SUM(AA209:AA211)</f>
        <v>0</v>
      </c>
      <c r="AR208" s="135" t="s">
        <v>77</v>
      </c>
      <c r="AT208" s="136" t="s">
        <v>68</v>
      </c>
      <c r="AU208" s="136" t="s">
        <v>77</v>
      </c>
      <c r="AY208" s="135" t="s">
        <v>125</v>
      </c>
      <c r="BK208" s="137">
        <f>SUM(BK209:BK211)</f>
        <v>0</v>
      </c>
    </row>
    <row r="209" spans="2:65" s="1" customFormat="1" ht="25.5" customHeight="1">
      <c r="B209" s="139"/>
      <c r="C209" s="140" t="s">
        <v>277</v>
      </c>
      <c r="D209" s="140" t="s">
        <v>126</v>
      </c>
      <c r="E209" s="141" t="s">
        <v>278</v>
      </c>
      <c r="F209" s="214" t="s">
        <v>279</v>
      </c>
      <c r="G209" s="214"/>
      <c r="H209" s="214"/>
      <c r="I209" s="214"/>
      <c r="J209" s="142" t="s">
        <v>129</v>
      </c>
      <c r="K209" s="143">
        <v>28</v>
      </c>
      <c r="L209" s="215"/>
      <c r="M209" s="215"/>
      <c r="N209" s="215">
        <f>ROUND(L209*K209,2)</f>
        <v>0</v>
      </c>
      <c r="O209" s="215"/>
      <c r="P209" s="215"/>
      <c r="Q209" s="215"/>
      <c r="R209" s="144"/>
      <c r="T209" s="145" t="s">
        <v>5</v>
      </c>
      <c r="U209" s="42" t="s">
        <v>34</v>
      </c>
      <c r="V209" s="146">
        <v>0.19</v>
      </c>
      <c r="W209" s="146">
        <f>V209*K209</f>
        <v>5.32</v>
      </c>
      <c r="X209" s="146">
        <v>0.1837</v>
      </c>
      <c r="Y209" s="146">
        <f>X209*K209</f>
        <v>5.1436000000000002</v>
      </c>
      <c r="Z209" s="146">
        <v>0</v>
      </c>
      <c r="AA209" s="147">
        <f>Z209*K209</f>
        <v>0</v>
      </c>
      <c r="AR209" s="20" t="s">
        <v>130</v>
      </c>
      <c r="AT209" s="20" t="s">
        <v>126</v>
      </c>
      <c r="AU209" s="20" t="s">
        <v>91</v>
      </c>
      <c r="AY209" s="20" t="s">
        <v>125</v>
      </c>
      <c r="BE209" s="148">
        <f>IF(U209="základní",N209,0)</f>
        <v>0</v>
      </c>
      <c r="BF209" s="148">
        <f>IF(U209="snížená",N209,0)</f>
        <v>0</v>
      </c>
      <c r="BG209" s="148">
        <f>IF(U209="zákl. přenesená",N209,0)</f>
        <v>0</v>
      </c>
      <c r="BH209" s="148">
        <f>IF(U209="sníž. přenesená",N209,0)</f>
        <v>0</v>
      </c>
      <c r="BI209" s="148">
        <f>IF(U209="nulová",N209,0)</f>
        <v>0</v>
      </c>
      <c r="BJ209" s="20" t="s">
        <v>77</v>
      </c>
      <c r="BK209" s="148">
        <f>ROUND(L209*K209,2)</f>
        <v>0</v>
      </c>
      <c r="BL209" s="20" t="s">
        <v>130</v>
      </c>
      <c r="BM209" s="20" t="s">
        <v>280</v>
      </c>
    </row>
    <row r="210" spans="2:65" s="10" customFormat="1" ht="16.5" customHeight="1">
      <c r="B210" s="149"/>
      <c r="C210" s="150"/>
      <c r="D210" s="150"/>
      <c r="E210" s="151" t="s">
        <v>5</v>
      </c>
      <c r="F210" s="210" t="s">
        <v>226</v>
      </c>
      <c r="G210" s="211"/>
      <c r="H210" s="211"/>
      <c r="I210" s="211"/>
      <c r="J210" s="150"/>
      <c r="K210" s="152">
        <v>28</v>
      </c>
      <c r="L210" s="150"/>
      <c r="M210" s="150"/>
      <c r="N210" s="150"/>
      <c r="O210" s="150"/>
      <c r="P210" s="150"/>
      <c r="Q210" s="150"/>
      <c r="R210" s="153"/>
      <c r="T210" s="154"/>
      <c r="U210" s="150"/>
      <c r="V210" s="150"/>
      <c r="W210" s="150"/>
      <c r="X210" s="150"/>
      <c r="Y210" s="150"/>
      <c r="Z210" s="150"/>
      <c r="AA210" s="155"/>
      <c r="AT210" s="156" t="s">
        <v>136</v>
      </c>
      <c r="AU210" s="156" t="s">
        <v>91</v>
      </c>
      <c r="AV210" s="10" t="s">
        <v>91</v>
      </c>
      <c r="AW210" s="10" t="s">
        <v>27</v>
      </c>
      <c r="AX210" s="10" t="s">
        <v>69</v>
      </c>
      <c r="AY210" s="156" t="s">
        <v>125</v>
      </c>
    </row>
    <row r="211" spans="2:65" s="11" customFormat="1" ht="16.5" customHeight="1">
      <c r="B211" s="157"/>
      <c r="C211" s="158"/>
      <c r="D211" s="158"/>
      <c r="E211" s="159" t="s">
        <v>5</v>
      </c>
      <c r="F211" s="212" t="s">
        <v>137</v>
      </c>
      <c r="G211" s="213"/>
      <c r="H211" s="213"/>
      <c r="I211" s="213"/>
      <c r="J211" s="158"/>
      <c r="K211" s="160">
        <v>28</v>
      </c>
      <c r="L211" s="158"/>
      <c r="M211" s="158"/>
      <c r="N211" s="158"/>
      <c r="O211" s="158"/>
      <c r="P211" s="158"/>
      <c r="Q211" s="158"/>
      <c r="R211" s="161"/>
      <c r="T211" s="162"/>
      <c r="U211" s="158"/>
      <c r="V211" s="158"/>
      <c r="W211" s="158"/>
      <c r="X211" s="158"/>
      <c r="Y211" s="158"/>
      <c r="Z211" s="158"/>
      <c r="AA211" s="163"/>
      <c r="AT211" s="164" t="s">
        <v>136</v>
      </c>
      <c r="AU211" s="164" t="s">
        <v>91</v>
      </c>
      <c r="AV211" s="11" t="s">
        <v>130</v>
      </c>
      <c r="AW211" s="11" t="s">
        <v>27</v>
      </c>
      <c r="AX211" s="11" t="s">
        <v>77</v>
      </c>
      <c r="AY211" s="164" t="s">
        <v>125</v>
      </c>
    </row>
    <row r="212" spans="2:65" s="9" customFormat="1" ht="29.85" customHeight="1">
      <c r="B212" s="128"/>
      <c r="C212" s="129"/>
      <c r="D212" s="138" t="s">
        <v>107</v>
      </c>
      <c r="E212" s="138"/>
      <c r="F212" s="138"/>
      <c r="G212" s="138"/>
      <c r="H212" s="138"/>
      <c r="I212" s="138"/>
      <c r="J212" s="138"/>
      <c r="K212" s="138"/>
      <c r="L212" s="138"/>
      <c r="M212" s="138"/>
      <c r="N212" s="216">
        <f>BK212</f>
        <v>0</v>
      </c>
      <c r="O212" s="217"/>
      <c r="P212" s="217"/>
      <c r="Q212" s="217"/>
      <c r="R212" s="131"/>
      <c r="T212" s="132"/>
      <c r="U212" s="129"/>
      <c r="V212" s="129"/>
      <c r="W212" s="133">
        <f>SUM(W213:W222)</f>
        <v>104.97770000000001</v>
      </c>
      <c r="X212" s="129"/>
      <c r="Y212" s="133">
        <f>SUM(Y213:Y222)</f>
        <v>76.815078999999997</v>
      </c>
      <c r="Z212" s="129"/>
      <c r="AA212" s="134">
        <f>SUM(AA213:AA222)</f>
        <v>0.89999999999999991</v>
      </c>
      <c r="AR212" s="135" t="s">
        <v>77</v>
      </c>
      <c r="AT212" s="136" t="s">
        <v>68</v>
      </c>
      <c r="AU212" s="136" t="s">
        <v>77</v>
      </c>
      <c r="AY212" s="135" t="s">
        <v>125</v>
      </c>
      <c r="BK212" s="137">
        <f>SUM(BK213:BK222)</f>
        <v>0</v>
      </c>
    </row>
    <row r="213" spans="2:65" s="1" customFormat="1" ht="25.5" customHeight="1">
      <c r="B213" s="139"/>
      <c r="C213" s="140" t="s">
        <v>281</v>
      </c>
      <c r="D213" s="140" t="s">
        <v>126</v>
      </c>
      <c r="E213" s="141" t="s">
        <v>282</v>
      </c>
      <c r="F213" s="214" t="s">
        <v>283</v>
      </c>
      <c r="G213" s="214"/>
      <c r="H213" s="214"/>
      <c r="I213" s="214"/>
      <c r="J213" s="142" t="s">
        <v>148</v>
      </c>
      <c r="K213" s="143">
        <v>20</v>
      </c>
      <c r="L213" s="215"/>
      <c r="M213" s="215"/>
      <c r="N213" s="215">
        <f>ROUND(L213*K213,2)</f>
        <v>0</v>
      </c>
      <c r="O213" s="215"/>
      <c r="P213" s="215"/>
      <c r="Q213" s="215"/>
      <c r="R213" s="144"/>
      <c r="T213" s="145" t="s">
        <v>5</v>
      </c>
      <c r="U213" s="42" t="s">
        <v>34</v>
      </c>
      <c r="V213" s="146">
        <v>0.26500000000000001</v>
      </c>
      <c r="W213" s="146">
        <f>V213*K213</f>
        <v>5.3000000000000007</v>
      </c>
      <c r="X213" s="146">
        <v>1.5699999999999999E-2</v>
      </c>
      <c r="Y213" s="146">
        <f>X213*K213</f>
        <v>0.31399999999999995</v>
      </c>
      <c r="Z213" s="146">
        <v>0</v>
      </c>
      <c r="AA213" s="147">
        <f>Z213*K213</f>
        <v>0</v>
      </c>
      <c r="AR213" s="20" t="s">
        <v>130</v>
      </c>
      <c r="AT213" s="20" t="s">
        <v>126</v>
      </c>
      <c r="AU213" s="20" t="s">
        <v>91</v>
      </c>
      <c r="AY213" s="20" t="s">
        <v>125</v>
      </c>
      <c r="BE213" s="148">
        <f>IF(U213="základní",N213,0)</f>
        <v>0</v>
      </c>
      <c r="BF213" s="148">
        <f>IF(U213="snížená",N213,0)</f>
        <v>0</v>
      </c>
      <c r="BG213" s="148">
        <f>IF(U213="zákl. přenesená",N213,0)</f>
        <v>0</v>
      </c>
      <c r="BH213" s="148">
        <f>IF(U213="sníž. přenesená",N213,0)</f>
        <v>0</v>
      </c>
      <c r="BI213" s="148">
        <f>IF(U213="nulová",N213,0)</f>
        <v>0</v>
      </c>
      <c r="BJ213" s="20" t="s">
        <v>77</v>
      </c>
      <c r="BK213" s="148">
        <f>ROUND(L213*K213,2)</f>
        <v>0</v>
      </c>
      <c r="BL213" s="20" t="s">
        <v>130</v>
      </c>
      <c r="BM213" s="20" t="s">
        <v>284</v>
      </c>
    </row>
    <row r="214" spans="2:65" s="1" customFormat="1" ht="25.5" customHeight="1">
      <c r="B214" s="139"/>
      <c r="C214" s="140" t="s">
        <v>285</v>
      </c>
      <c r="D214" s="140" t="s">
        <v>126</v>
      </c>
      <c r="E214" s="141" t="s">
        <v>286</v>
      </c>
      <c r="F214" s="214" t="s">
        <v>287</v>
      </c>
      <c r="G214" s="214"/>
      <c r="H214" s="214"/>
      <c r="I214" s="214"/>
      <c r="J214" s="142" t="s">
        <v>148</v>
      </c>
      <c r="K214" s="143">
        <v>395</v>
      </c>
      <c r="L214" s="215"/>
      <c r="M214" s="215"/>
      <c r="N214" s="215">
        <f>ROUND(L214*K214,2)</f>
        <v>0</v>
      </c>
      <c r="O214" s="215"/>
      <c r="P214" s="215"/>
      <c r="Q214" s="215"/>
      <c r="R214" s="144"/>
      <c r="T214" s="145" t="s">
        <v>5</v>
      </c>
      <c r="U214" s="42" t="s">
        <v>34</v>
      </c>
      <c r="V214" s="146">
        <v>0.14000000000000001</v>
      </c>
      <c r="W214" s="146">
        <f>V214*K214</f>
        <v>55.300000000000004</v>
      </c>
      <c r="X214" s="146">
        <v>0.10095</v>
      </c>
      <c r="Y214" s="146">
        <f>X214*K214</f>
        <v>39.875250000000001</v>
      </c>
      <c r="Z214" s="146">
        <v>0</v>
      </c>
      <c r="AA214" s="147">
        <f>Z214*K214</f>
        <v>0</v>
      </c>
      <c r="AR214" s="20" t="s">
        <v>130</v>
      </c>
      <c r="AT214" s="20" t="s">
        <v>126</v>
      </c>
      <c r="AU214" s="20" t="s">
        <v>91</v>
      </c>
      <c r="AY214" s="20" t="s">
        <v>125</v>
      </c>
      <c r="BE214" s="148">
        <f>IF(U214="základní",N214,0)</f>
        <v>0</v>
      </c>
      <c r="BF214" s="148">
        <f>IF(U214="snížená",N214,0)</f>
        <v>0</v>
      </c>
      <c r="BG214" s="148">
        <f>IF(U214="zákl. přenesená",N214,0)</f>
        <v>0</v>
      </c>
      <c r="BH214" s="148">
        <f>IF(U214="sníž. přenesená",N214,0)</f>
        <v>0</v>
      </c>
      <c r="BI214" s="148">
        <f>IF(U214="nulová",N214,0)</f>
        <v>0</v>
      </c>
      <c r="BJ214" s="20" t="s">
        <v>77</v>
      </c>
      <c r="BK214" s="148">
        <f>ROUND(L214*K214,2)</f>
        <v>0</v>
      </c>
      <c r="BL214" s="20" t="s">
        <v>130</v>
      </c>
      <c r="BM214" s="20" t="s">
        <v>288</v>
      </c>
    </row>
    <row r="215" spans="2:65" s="10" customFormat="1" ht="16.5" customHeight="1">
      <c r="B215" s="149"/>
      <c r="C215" s="150"/>
      <c r="D215" s="150"/>
      <c r="E215" s="151" t="s">
        <v>5</v>
      </c>
      <c r="F215" s="210" t="s">
        <v>289</v>
      </c>
      <c r="G215" s="211"/>
      <c r="H215" s="211"/>
      <c r="I215" s="211"/>
      <c r="J215" s="150"/>
      <c r="K215" s="152">
        <v>395</v>
      </c>
      <c r="L215" s="150"/>
      <c r="M215" s="150"/>
      <c r="N215" s="150"/>
      <c r="O215" s="150"/>
      <c r="P215" s="150"/>
      <c r="Q215" s="150"/>
      <c r="R215" s="153"/>
      <c r="T215" s="154"/>
      <c r="U215" s="150"/>
      <c r="V215" s="150"/>
      <c r="W215" s="150"/>
      <c r="X215" s="150"/>
      <c r="Y215" s="150"/>
      <c r="Z215" s="150"/>
      <c r="AA215" s="155"/>
      <c r="AT215" s="156" t="s">
        <v>136</v>
      </c>
      <c r="AU215" s="156" t="s">
        <v>91</v>
      </c>
      <c r="AV215" s="10" t="s">
        <v>91</v>
      </c>
      <c r="AW215" s="10" t="s">
        <v>27</v>
      </c>
      <c r="AX215" s="10" t="s">
        <v>69</v>
      </c>
      <c r="AY215" s="156" t="s">
        <v>125</v>
      </c>
    </row>
    <row r="216" spans="2:65" s="11" customFormat="1" ht="16.5" customHeight="1">
      <c r="B216" s="157"/>
      <c r="C216" s="158"/>
      <c r="D216" s="158"/>
      <c r="E216" s="159" t="s">
        <v>5</v>
      </c>
      <c r="F216" s="212" t="s">
        <v>137</v>
      </c>
      <c r="G216" s="213"/>
      <c r="H216" s="213"/>
      <c r="I216" s="213"/>
      <c r="J216" s="158"/>
      <c r="K216" s="160">
        <v>395</v>
      </c>
      <c r="L216" s="158"/>
      <c r="M216" s="158"/>
      <c r="N216" s="158"/>
      <c r="O216" s="158"/>
      <c r="P216" s="158"/>
      <c r="Q216" s="158"/>
      <c r="R216" s="161"/>
      <c r="T216" s="162"/>
      <c r="U216" s="158"/>
      <c r="V216" s="158"/>
      <c r="W216" s="158"/>
      <c r="X216" s="158"/>
      <c r="Y216" s="158"/>
      <c r="Z216" s="158"/>
      <c r="AA216" s="163"/>
      <c r="AT216" s="164" t="s">
        <v>136</v>
      </c>
      <c r="AU216" s="164" t="s">
        <v>91</v>
      </c>
      <c r="AV216" s="11" t="s">
        <v>130</v>
      </c>
      <c r="AW216" s="11" t="s">
        <v>27</v>
      </c>
      <c r="AX216" s="11" t="s">
        <v>77</v>
      </c>
      <c r="AY216" s="164" t="s">
        <v>125</v>
      </c>
    </row>
    <row r="217" spans="2:65" s="1" customFormat="1" ht="25.5" customHeight="1">
      <c r="B217" s="139"/>
      <c r="C217" s="165" t="s">
        <v>290</v>
      </c>
      <c r="D217" s="165" t="s">
        <v>201</v>
      </c>
      <c r="E217" s="166" t="s">
        <v>291</v>
      </c>
      <c r="F217" s="218" t="s">
        <v>292</v>
      </c>
      <c r="G217" s="218"/>
      <c r="H217" s="218"/>
      <c r="I217" s="218"/>
      <c r="J217" s="167" t="s">
        <v>148</v>
      </c>
      <c r="K217" s="168">
        <v>395</v>
      </c>
      <c r="L217" s="219"/>
      <c r="M217" s="219"/>
      <c r="N217" s="219">
        <f>ROUND(L217*K217,2)</f>
        <v>0</v>
      </c>
      <c r="O217" s="215"/>
      <c r="P217" s="215"/>
      <c r="Q217" s="215"/>
      <c r="R217" s="144"/>
      <c r="T217" s="145" t="s">
        <v>5</v>
      </c>
      <c r="U217" s="42" t="s">
        <v>34</v>
      </c>
      <c r="V217" s="146">
        <v>0</v>
      </c>
      <c r="W217" s="146">
        <f>V217*K217</f>
        <v>0</v>
      </c>
      <c r="X217" s="146">
        <v>2.4E-2</v>
      </c>
      <c r="Y217" s="146">
        <f>X217*K217</f>
        <v>9.48</v>
      </c>
      <c r="Z217" s="146">
        <v>0</v>
      </c>
      <c r="AA217" s="147">
        <f>Z217*K217</f>
        <v>0</v>
      </c>
      <c r="AR217" s="20" t="s">
        <v>162</v>
      </c>
      <c r="AT217" s="20" t="s">
        <v>201</v>
      </c>
      <c r="AU217" s="20" t="s">
        <v>91</v>
      </c>
      <c r="AY217" s="20" t="s">
        <v>125</v>
      </c>
      <c r="BE217" s="148">
        <f>IF(U217="základní",N217,0)</f>
        <v>0</v>
      </c>
      <c r="BF217" s="148">
        <f>IF(U217="snížená",N217,0)</f>
        <v>0</v>
      </c>
      <c r="BG217" s="148">
        <f>IF(U217="zákl. přenesená",N217,0)</f>
        <v>0</v>
      </c>
      <c r="BH217" s="148">
        <f>IF(U217="sníž. přenesená",N217,0)</f>
        <v>0</v>
      </c>
      <c r="BI217" s="148">
        <f>IF(U217="nulová",N217,0)</f>
        <v>0</v>
      </c>
      <c r="BJ217" s="20" t="s">
        <v>77</v>
      </c>
      <c r="BK217" s="148">
        <f>ROUND(L217*K217,2)</f>
        <v>0</v>
      </c>
      <c r="BL217" s="20" t="s">
        <v>130</v>
      </c>
      <c r="BM217" s="20" t="s">
        <v>293</v>
      </c>
    </row>
    <row r="218" spans="2:65" s="1" customFormat="1" ht="25.5" customHeight="1">
      <c r="B218" s="139"/>
      <c r="C218" s="140" t="s">
        <v>294</v>
      </c>
      <c r="D218" s="140" t="s">
        <v>126</v>
      </c>
      <c r="E218" s="141" t="s">
        <v>295</v>
      </c>
      <c r="F218" s="214" t="s">
        <v>296</v>
      </c>
      <c r="G218" s="214"/>
      <c r="H218" s="214"/>
      <c r="I218" s="214"/>
      <c r="J218" s="142" t="s">
        <v>153</v>
      </c>
      <c r="K218" s="143">
        <v>11.85</v>
      </c>
      <c r="L218" s="215"/>
      <c r="M218" s="215"/>
      <c r="N218" s="215">
        <f>ROUND(L218*K218,2)</f>
        <v>0</v>
      </c>
      <c r="O218" s="215"/>
      <c r="P218" s="215"/>
      <c r="Q218" s="215"/>
      <c r="R218" s="144"/>
      <c r="T218" s="145" t="s">
        <v>5</v>
      </c>
      <c r="U218" s="42" t="s">
        <v>34</v>
      </c>
      <c r="V218" s="146">
        <v>1.4419999999999999</v>
      </c>
      <c r="W218" s="146">
        <f>V218*K218</f>
        <v>17.087699999999998</v>
      </c>
      <c r="X218" s="146">
        <v>2.2563399999999998</v>
      </c>
      <c r="Y218" s="146">
        <f>X218*K218</f>
        <v>26.737628999999998</v>
      </c>
      <c r="Z218" s="146">
        <v>0</v>
      </c>
      <c r="AA218" s="147">
        <f>Z218*K218</f>
        <v>0</v>
      </c>
      <c r="AR218" s="20" t="s">
        <v>130</v>
      </c>
      <c r="AT218" s="20" t="s">
        <v>126</v>
      </c>
      <c r="AU218" s="20" t="s">
        <v>91</v>
      </c>
      <c r="AY218" s="20" t="s">
        <v>125</v>
      </c>
      <c r="BE218" s="148">
        <f>IF(U218="základní",N218,0)</f>
        <v>0</v>
      </c>
      <c r="BF218" s="148">
        <f>IF(U218="snížená",N218,0)</f>
        <v>0</v>
      </c>
      <c r="BG218" s="148">
        <f>IF(U218="zákl. přenesená",N218,0)</f>
        <v>0</v>
      </c>
      <c r="BH218" s="148">
        <f>IF(U218="sníž. přenesená",N218,0)</f>
        <v>0</v>
      </c>
      <c r="BI218" s="148">
        <f>IF(U218="nulová",N218,0)</f>
        <v>0</v>
      </c>
      <c r="BJ218" s="20" t="s">
        <v>77</v>
      </c>
      <c r="BK218" s="148">
        <f>ROUND(L218*K218,2)</f>
        <v>0</v>
      </c>
      <c r="BL218" s="20" t="s">
        <v>130</v>
      </c>
      <c r="BM218" s="20" t="s">
        <v>297</v>
      </c>
    </row>
    <row r="219" spans="2:65" s="10" customFormat="1" ht="16.5" customHeight="1">
      <c r="B219" s="149"/>
      <c r="C219" s="150"/>
      <c r="D219" s="150"/>
      <c r="E219" s="151" t="s">
        <v>5</v>
      </c>
      <c r="F219" s="210" t="s">
        <v>298</v>
      </c>
      <c r="G219" s="211"/>
      <c r="H219" s="211"/>
      <c r="I219" s="211"/>
      <c r="J219" s="150"/>
      <c r="K219" s="152">
        <v>11.85</v>
      </c>
      <c r="L219" s="150"/>
      <c r="M219" s="150"/>
      <c r="N219" s="150"/>
      <c r="O219" s="150"/>
      <c r="P219" s="150"/>
      <c r="Q219" s="150"/>
      <c r="R219" s="153"/>
      <c r="T219" s="154"/>
      <c r="U219" s="150"/>
      <c r="V219" s="150"/>
      <c r="W219" s="150"/>
      <c r="X219" s="150"/>
      <c r="Y219" s="150"/>
      <c r="Z219" s="150"/>
      <c r="AA219" s="155"/>
      <c r="AT219" s="156" t="s">
        <v>136</v>
      </c>
      <c r="AU219" s="156" t="s">
        <v>91</v>
      </c>
      <c r="AV219" s="10" t="s">
        <v>91</v>
      </c>
      <c r="AW219" s="10" t="s">
        <v>27</v>
      </c>
      <c r="AX219" s="10" t="s">
        <v>69</v>
      </c>
      <c r="AY219" s="156" t="s">
        <v>125</v>
      </c>
    </row>
    <row r="220" spans="2:65" s="11" customFormat="1" ht="16.5" customHeight="1">
      <c r="B220" s="157"/>
      <c r="C220" s="158"/>
      <c r="D220" s="158"/>
      <c r="E220" s="159" t="s">
        <v>5</v>
      </c>
      <c r="F220" s="212" t="s">
        <v>137</v>
      </c>
      <c r="G220" s="213"/>
      <c r="H220" s="213"/>
      <c r="I220" s="213"/>
      <c r="J220" s="158"/>
      <c r="K220" s="160">
        <v>11.85</v>
      </c>
      <c r="L220" s="158"/>
      <c r="M220" s="158"/>
      <c r="N220" s="158"/>
      <c r="O220" s="158"/>
      <c r="P220" s="158"/>
      <c r="Q220" s="158"/>
      <c r="R220" s="161"/>
      <c r="T220" s="162"/>
      <c r="U220" s="158"/>
      <c r="V220" s="158"/>
      <c r="W220" s="158"/>
      <c r="X220" s="158"/>
      <c r="Y220" s="158"/>
      <c r="Z220" s="158"/>
      <c r="AA220" s="163"/>
      <c r="AT220" s="164" t="s">
        <v>136</v>
      </c>
      <c r="AU220" s="164" t="s">
        <v>91</v>
      </c>
      <c r="AV220" s="11" t="s">
        <v>130</v>
      </c>
      <c r="AW220" s="11" t="s">
        <v>27</v>
      </c>
      <c r="AX220" s="11" t="s">
        <v>77</v>
      </c>
      <c r="AY220" s="164" t="s">
        <v>125</v>
      </c>
    </row>
    <row r="221" spans="2:65" s="1" customFormat="1" ht="25.5" customHeight="1">
      <c r="B221" s="139"/>
      <c r="C221" s="140" t="s">
        <v>299</v>
      </c>
      <c r="D221" s="140" t="s">
        <v>126</v>
      </c>
      <c r="E221" s="141" t="s">
        <v>300</v>
      </c>
      <c r="F221" s="214" t="s">
        <v>301</v>
      </c>
      <c r="G221" s="214"/>
      <c r="H221" s="214"/>
      <c r="I221" s="214"/>
      <c r="J221" s="142" t="s">
        <v>302</v>
      </c>
      <c r="K221" s="143">
        <v>26</v>
      </c>
      <c r="L221" s="215"/>
      <c r="M221" s="215"/>
      <c r="N221" s="215">
        <f>ROUND(L221*K221,2)</f>
        <v>0</v>
      </c>
      <c r="O221" s="215"/>
      <c r="P221" s="215"/>
      <c r="Q221" s="215"/>
      <c r="R221" s="144"/>
      <c r="T221" s="145" t="s">
        <v>5</v>
      </c>
      <c r="U221" s="42" t="s">
        <v>34</v>
      </c>
      <c r="V221" s="146">
        <v>0.26500000000000001</v>
      </c>
      <c r="W221" s="146">
        <f>V221*K221</f>
        <v>6.8900000000000006</v>
      </c>
      <c r="X221" s="146">
        <v>1.5699999999999999E-2</v>
      </c>
      <c r="Y221" s="146">
        <f>X221*K221</f>
        <v>0.40819999999999995</v>
      </c>
      <c r="Z221" s="146">
        <v>0</v>
      </c>
      <c r="AA221" s="147">
        <f>Z221*K221</f>
        <v>0</v>
      </c>
      <c r="AR221" s="20" t="s">
        <v>130</v>
      </c>
      <c r="AT221" s="20" t="s">
        <v>126</v>
      </c>
      <c r="AU221" s="20" t="s">
        <v>91</v>
      </c>
      <c r="AY221" s="20" t="s">
        <v>125</v>
      </c>
      <c r="BE221" s="148">
        <f>IF(U221="základní",N221,0)</f>
        <v>0</v>
      </c>
      <c r="BF221" s="148">
        <f>IF(U221="snížená",N221,0)</f>
        <v>0</v>
      </c>
      <c r="BG221" s="148">
        <f>IF(U221="zákl. přenesená",N221,0)</f>
        <v>0</v>
      </c>
      <c r="BH221" s="148">
        <f>IF(U221="sníž. přenesená",N221,0)</f>
        <v>0</v>
      </c>
      <c r="BI221" s="148">
        <f>IF(U221="nulová",N221,0)</f>
        <v>0</v>
      </c>
      <c r="BJ221" s="20" t="s">
        <v>77</v>
      </c>
      <c r="BK221" s="148">
        <f>ROUND(L221*K221,2)</f>
        <v>0</v>
      </c>
      <c r="BL221" s="20" t="s">
        <v>130</v>
      </c>
      <c r="BM221" s="20" t="s">
        <v>303</v>
      </c>
    </row>
    <row r="222" spans="2:65" s="1" customFormat="1" ht="25.5" customHeight="1">
      <c r="B222" s="139"/>
      <c r="C222" s="140" t="s">
        <v>304</v>
      </c>
      <c r="D222" s="140" t="s">
        <v>126</v>
      </c>
      <c r="E222" s="141" t="s">
        <v>305</v>
      </c>
      <c r="F222" s="214" t="s">
        <v>306</v>
      </c>
      <c r="G222" s="214"/>
      <c r="H222" s="214"/>
      <c r="I222" s="214"/>
      <c r="J222" s="142" t="s">
        <v>148</v>
      </c>
      <c r="K222" s="143">
        <v>60</v>
      </c>
      <c r="L222" s="215"/>
      <c r="M222" s="215"/>
      <c r="N222" s="215">
        <f>ROUND(L222*K222,2)</f>
        <v>0</v>
      </c>
      <c r="O222" s="215"/>
      <c r="P222" s="215"/>
      <c r="Q222" s="215"/>
      <c r="R222" s="144"/>
      <c r="T222" s="145" t="s">
        <v>5</v>
      </c>
      <c r="U222" s="42" t="s">
        <v>34</v>
      </c>
      <c r="V222" s="146">
        <v>0.34</v>
      </c>
      <c r="W222" s="146">
        <f>V222*K222</f>
        <v>20.400000000000002</v>
      </c>
      <c r="X222" s="146">
        <v>0</v>
      </c>
      <c r="Y222" s="146">
        <f>X222*K222</f>
        <v>0</v>
      </c>
      <c r="Z222" s="146">
        <v>1.4999999999999999E-2</v>
      </c>
      <c r="AA222" s="147">
        <f>Z222*K222</f>
        <v>0.89999999999999991</v>
      </c>
      <c r="AR222" s="20" t="s">
        <v>130</v>
      </c>
      <c r="AT222" s="20" t="s">
        <v>126</v>
      </c>
      <c r="AU222" s="20" t="s">
        <v>91</v>
      </c>
      <c r="AY222" s="20" t="s">
        <v>125</v>
      </c>
      <c r="BE222" s="148">
        <f>IF(U222="základní",N222,0)</f>
        <v>0</v>
      </c>
      <c r="BF222" s="148">
        <f>IF(U222="snížená",N222,0)</f>
        <v>0</v>
      </c>
      <c r="BG222" s="148">
        <f>IF(U222="zákl. přenesená",N222,0)</f>
        <v>0</v>
      </c>
      <c r="BH222" s="148">
        <f>IF(U222="sníž. přenesená",N222,0)</f>
        <v>0</v>
      </c>
      <c r="BI222" s="148">
        <f>IF(U222="nulová",N222,0)</f>
        <v>0</v>
      </c>
      <c r="BJ222" s="20" t="s">
        <v>77</v>
      </c>
      <c r="BK222" s="148">
        <f>ROUND(L222*K222,2)</f>
        <v>0</v>
      </c>
      <c r="BL222" s="20" t="s">
        <v>130</v>
      </c>
      <c r="BM222" s="20" t="s">
        <v>307</v>
      </c>
    </row>
    <row r="223" spans="2:65" s="9" customFormat="1" ht="29.85" customHeight="1">
      <c r="B223" s="128"/>
      <c r="C223" s="129"/>
      <c r="D223" s="138" t="s">
        <v>108</v>
      </c>
      <c r="E223" s="138"/>
      <c r="F223" s="138"/>
      <c r="G223" s="138"/>
      <c r="H223" s="138"/>
      <c r="I223" s="138"/>
      <c r="J223" s="138"/>
      <c r="K223" s="138"/>
      <c r="L223" s="138"/>
      <c r="M223" s="138"/>
      <c r="N223" s="220">
        <f>BK223</f>
        <v>0</v>
      </c>
      <c r="O223" s="221"/>
      <c r="P223" s="221"/>
      <c r="Q223" s="221"/>
      <c r="R223" s="131"/>
      <c r="T223" s="132"/>
      <c r="U223" s="129"/>
      <c r="V223" s="129"/>
      <c r="W223" s="133">
        <f>SUM(W224:W247)</f>
        <v>39.8782</v>
      </c>
      <c r="X223" s="129"/>
      <c r="Y223" s="133">
        <f>SUM(Y224:Y247)</f>
        <v>0</v>
      </c>
      <c r="Z223" s="129"/>
      <c r="AA223" s="134">
        <f>SUM(AA224:AA247)</f>
        <v>0</v>
      </c>
      <c r="AR223" s="135" t="s">
        <v>77</v>
      </c>
      <c r="AT223" s="136" t="s">
        <v>68</v>
      </c>
      <c r="AU223" s="136" t="s">
        <v>77</v>
      </c>
      <c r="AY223" s="135" t="s">
        <v>125</v>
      </c>
      <c r="BK223" s="137">
        <f>SUM(BK224:BK247)</f>
        <v>0</v>
      </c>
    </row>
    <row r="224" spans="2:65" s="1" customFormat="1" ht="25.5" customHeight="1">
      <c r="B224" s="139"/>
      <c r="C224" s="140" t="s">
        <v>308</v>
      </c>
      <c r="D224" s="140" t="s">
        <v>126</v>
      </c>
      <c r="E224" s="141" t="s">
        <v>309</v>
      </c>
      <c r="F224" s="214" t="s">
        <v>310</v>
      </c>
      <c r="G224" s="214"/>
      <c r="H224" s="214"/>
      <c r="I224" s="214"/>
      <c r="J224" s="142" t="s">
        <v>190</v>
      </c>
      <c r="K224" s="143">
        <v>249.4</v>
      </c>
      <c r="L224" s="215"/>
      <c r="M224" s="215"/>
      <c r="N224" s="215">
        <f>ROUND(L224*K224,2)</f>
        <v>0</v>
      </c>
      <c r="O224" s="215"/>
      <c r="P224" s="215"/>
      <c r="Q224" s="215"/>
      <c r="R224" s="144"/>
      <c r="T224" s="145" t="s">
        <v>5</v>
      </c>
      <c r="U224" s="42" t="s">
        <v>34</v>
      </c>
      <c r="V224" s="146">
        <v>0.03</v>
      </c>
      <c r="W224" s="146">
        <f>V224*K224</f>
        <v>7.4820000000000002</v>
      </c>
      <c r="X224" s="146">
        <v>0</v>
      </c>
      <c r="Y224" s="146">
        <f>X224*K224</f>
        <v>0</v>
      </c>
      <c r="Z224" s="146">
        <v>0</v>
      </c>
      <c r="AA224" s="147">
        <f>Z224*K224</f>
        <v>0</v>
      </c>
      <c r="AR224" s="20" t="s">
        <v>130</v>
      </c>
      <c r="AT224" s="20" t="s">
        <v>126</v>
      </c>
      <c r="AU224" s="20" t="s">
        <v>91</v>
      </c>
      <c r="AY224" s="20" t="s">
        <v>125</v>
      </c>
      <c r="BE224" s="148">
        <f>IF(U224="základní",N224,0)</f>
        <v>0</v>
      </c>
      <c r="BF224" s="148">
        <f>IF(U224="snížená",N224,0)</f>
        <v>0</v>
      </c>
      <c r="BG224" s="148">
        <f>IF(U224="zákl. přenesená",N224,0)</f>
        <v>0</v>
      </c>
      <c r="BH224" s="148">
        <f>IF(U224="sníž. přenesená",N224,0)</f>
        <v>0</v>
      </c>
      <c r="BI224" s="148">
        <f>IF(U224="nulová",N224,0)</f>
        <v>0</v>
      </c>
      <c r="BJ224" s="20" t="s">
        <v>77</v>
      </c>
      <c r="BK224" s="148">
        <f>ROUND(L224*K224,2)</f>
        <v>0</v>
      </c>
      <c r="BL224" s="20" t="s">
        <v>130</v>
      </c>
      <c r="BM224" s="20" t="s">
        <v>311</v>
      </c>
    </row>
    <row r="225" spans="2:65" s="10" customFormat="1" ht="16.5" customHeight="1">
      <c r="B225" s="149"/>
      <c r="C225" s="150"/>
      <c r="D225" s="150"/>
      <c r="E225" s="151" t="s">
        <v>5</v>
      </c>
      <c r="F225" s="210" t="s">
        <v>312</v>
      </c>
      <c r="G225" s="211"/>
      <c r="H225" s="211"/>
      <c r="I225" s="211"/>
      <c r="J225" s="150"/>
      <c r="K225" s="152">
        <v>249.4</v>
      </c>
      <c r="L225" s="150"/>
      <c r="M225" s="150"/>
      <c r="N225" s="150"/>
      <c r="O225" s="150"/>
      <c r="P225" s="150"/>
      <c r="Q225" s="150"/>
      <c r="R225" s="153"/>
      <c r="T225" s="154"/>
      <c r="U225" s="150"/>
      <c r="V225" s="150"/>
      <c r="W225" s="150"/>
      <c r="X225" s="150"/>
      <c r="Y225" s="150"/>
      <c r="Z225" s="150"/>
      <c r="AA225" s="155"/>
      <c r="AT225" s="156" t="s">
        <v>136</v>
      </c>
      <c r="AU225" s="156" t="s">
        <v>91</v>
      </c>
      <c r="AV225" s="10" t="s">
        <v>91</v>
      </c>
      <c r="AW225" s="10" t="s">
        <v>27</v>
      </c>
      <c r="AX225" s="10" t="s">
        <v>69</v>
      </c>
      <c r="AY225" s="156" t="s">
        <v>125</v>
      </c>
    </row>
    <row r="226" spans="2:65" s="11" customFormat="1" ht="16.5" customHeight="1">
      <c r="B226" s="157"/>
      <c r="C226" s="158"/>
      <c r="D226" s="158"/>
      <c r="E226" s="159" t="s">
        <v>5</v>
      </c>
      <c r="F226" s="212" t="s">
        <v>137</v>
      </c>
      <c r="G226" s="213"/>
      <c r="H226" s="213"/>
      <c r="I226" s="213"/>
      <c r="J226" s="158"/>
      <c r="K226" s="160">
        <v>249.4</v>
      </c>
      <c r="L226" s="158"/>
      <c r="M226" s="158"/>
      <c r="N226" s="158"/>
      <c r="O226" s="158"/>
      <c r="P226" s="158"/>
      <c r="Q226" s="158"/>
      <c r="R226" s="161"/>
      <c r="T226" s="162"/>
      <c r="U226" s="158"/>
      <c r="V226" s="158"/>
      <c r="W226" s="158"/>
      <c r="X226" s="158"/>
      <c r="Y226" s="158"/>
      <c r="Z226" s="158"/>
      <c r="AA226" s="163"/>
      <c r="AT226" s="164" t="s">
        <v>136</v>
      </c>
      <c r="AU226" s="164" t="s">
        <v>91</v>
      </c>
      <c r="AV226" s="11" t="s">
        <v>130</v>
      </c>
      <c r="AW226" s="11" t="s">
        <v>27</v>
      </c>
      <c r="AX226" s="11" t="s">
        <v>77</v>
      </c>
      <c r="AY226" s="164" t="s">
        <v>125</v>
      </c>
    </row>
    <row r="227" spans="2:65" s="1" customFormat="1" ht="25.5" customHeight="1">
      <c r="B227" s="139"/>
      <c r="C227" s="140" t="s">
        <v>313</v>
      </c>
      <c r="D227" s="140" t="s">
        <v>126</v>
      </c>
      <c r="E227" s="141" t="s">
        <v>314</v>
      </c>
      <c r="F227" s="214" t="s">
        <v>315</v>
      </c>
      <c r="G227" s="214"/>
      <c r="H227" s="214"/>
      <c r="I227" s="214"/>
      <c r="J227" s="142" t="s">
        <v>190</v>
      </c>
      <c r="K227" s="143">
        <v>2244.6</v>
      </c>
      <c r="L227" s="215"/>
      <c r="M227" s="215"/>
      <c r="N227" s="215">
        <f>ROUND(L227*K227,2)</f>
        <v>0</v>
      </c>
      <c r="O227" s="215"/>
      <c r="P227" s="215"/>
      <c r="Q227" s="215"/>
      <c r="R227" s="144"/>
      <c r="T227" s="145" t="s">
        <v>5</v>
      </c>
      <c r="U227" s="42" t="s">
        <v>34</v>
      </c>
      <c r="V227" s="146">
        <v>2E-3</v>
      </c>
      <c r="W227" s="146">
        <f>V227*K227</f>
        <v>4.4892000000000003</v>
      </c>
      <c r="X227" s="146">
        <v>0</v>
      </c>
      <c r="Y227" s="146">
        <f>X227*K227</f>
        <v>0</v>
      </c>
      <c r="Z227" s="146">
        <v>0</v>
      </c>
      <c r="AA227" s="147">
        <f>Z227*K227</f>
        <v>0</v>
      </c>
      <c r="AR227" s="20" t="s">
        <v>130</v>
      </c>
      <c r="AT227" s="20" t="s">
        <v>126</v>
      </c>
      <c r="AU227" s="20" t="s">
        <v>91</v>
      </c>
      <c r="AY227" s="20" t="s">
        <v>125</v>
      </c>
      <c r="BE227" s="148">
        <f>IF(U227="základní",N227,0)</f>
        <v>0</v>
      </c>
      <c r="BF227" s="148">
        <f>IF(U227="snížená",N227,0)</f>
        <v>0</v>
      </c>
      <c r="BG227" s="148">
        <f>IF(U227="zákl. přenesená",N227,0)</f>
        <v>0</v>
      </c>
      <c r="BH227" s="148">
        <f>IF(U227="sníž. přenesená",N227,0)</f>
        <v>0</v>
      </c>
      <c r="BI227" s="148">
        <f>IF(U227="nulová",N227,0)</f>
        <v>0</v>
      </c>
      <c r="BJ227" s="20" t="s">
        <v>77</v>
      </c>
      <c r="BK227" s="148">
        <f>ROUND(L227*K227,2)</f>
        <v>0</v>
      </c>
      <c r="BL227" s="20" t="s">
        <v>130</v>
      </c>
      <c r="BM227" s="20" t="s">
        <v>316</v>
      </c>
    </row>
    <row r="228" spans="2:65" s="1" customFormat="1" ht="25.5" customHeight="1">
      <c r="B228" s="139"/>
      <c r="C228" s="140" t="s">
        <v>317</v>
      </c>
      <c r="D228" s="140" t="s">
        <v>126</v>
      </c>
      <c r="E228" s="141" t="s">
        <v>318</v>
      </c>
      <c r="F228" s="214" t="s">
        <v>319</v>
      </c>
      <c r="G228" s="214"/>
      <c r="H228" s="214"/>
      <c r="I228" s="214"/>
      <c r="J228" s="142" t="s">
        <v>190</v>
      </c>
      <c r="K228" s="143">
        <v>473</v>
      </c>
      <c r="L228" s="215"/>
      <c r="M228" s="215"/>
      <c r="N228" s="215">
        <f>ROUND(L228*K228,2)</f>
        <v>0</v>
      </c>
      <c r="O228" s="215"/>
      <c r="P228" s="215"/>
      <c r="Q228" s="215"/>
      <c r="R228" s="144"/>
      <c r="T228" s="145" t="s">
        <v>5</v>
      </c>
      <c r="U228" s="42" t="s">
        <v>34</v>
      </c>
      <c r="V228" s="146">
        <v>3.2000000000000001E-2</v>
      </c>
      <c r="W228" s="146">
        <f>V228*K228</f>
        <v>15.136000000000001</v>
      </c>
      <c r="X228" s="146">
        <v>0</v>
      </c>
      <c r="Y228" s="146">
        <f>X228*K228</f>
        <v>0</v>
      </c>
      <c r="Z228" s="146">
        <v>0</v>
      </c>
      <c r="AA228" s="147">
        <f>Z228*K228</f>
        <v>0</v>
      </c>
      <c r="AR228" s="20" t="s">
        <v>130</v>
      </c>
      <c r="AT228" s="20" t="s">
        <v>126</v>
      </c>
      <c r="AU228" s="20" t="s">
        <v>91</v>
      </c>
      <c r="AY228" s="20" t="s">
        <v>125</v>
      </c>
      <c r="BE228" s="148">
        <f>IF(U228="základní",N228,0)</f>
        <v>0</v>
      </c>
      <c r="BF228" s="148">
        <f>IF(U228="snížená",N228,0)</f>
        <v>0</v>
      </c>
      <c r="BG228" s="148">
        <f>IF(U228="zákl. přenesená",N228,0)</f>
        <v>0</v>
      </c>
      <c r="BH228" s="148">
        <f>IF(U228="sníž. přenesená",N228,0)</f>
        <v>0</v>
      </c>
      <c r="BI228" s="148">
        <f>IF(U228="nulová",N228,0)</f>
        <v>0</v>
      </c>
      <c r="BJ228" s="20" t="s">
        <v>77</v>
      </c>
      <c r="BK228" s="148">
        <f>ROUND(L228*K228,2)</f>
        <v>0</v>
      </c>
      <c r="BL228" s="20" t="s">
        <v>130</v>
      </c>
      <c r="BM228" s="20" t="s">
        <v>320</v>
      </c>
    </row>
    <row r="229" spans="2:65" s="10" customFormat="1" ht="16.5" customHeight="1">
      <c r="B229" s="149"/>
      <c r="C229" s="150"/>
      <c r="D229" s="150"/>
      <c r="E229" s="151" t="s">
        <v>5</v>
      </c>
      <c r="F229" s="210" t="s">
        <v>321</v>
      </c>
      <c r="G229" s="211"/>
      <c r="H229" s="211"/>
      <c r="I229" s="211"/>
      <c r="J229" s="150"/>
      <c r="K229" s="152">
        <v>279.5</v>
      </c>
      <c r="L229" s="150"/>
      <c r="M229" s="150"/>
      <c r="N229" s="150"/>
      <c r="O229" s="150"/>
      <c r="P229" s="150"/>
      <c r="Q229" s="150"/>
      <c r="R229" s="153"/>
      <c r="T229" s="154"/>
      <c r="U229" s="150"/>
      <c r="V229" s="150"/>
      <c r="W229" s="150"/>
      <c r="X229" s="150"/>
      <c r="Y229" s="150"/>
      <c r="Z229" s="150"/>
      <c r="AA229" s="155"/>
      <c r="AT229" s="156" t="s">
        <v>136</v>
      </c>
      <c r="AU229" s="156" t="s">
        <v>91</v>
      </c>
      <c r="AV229" s="10" t="s">
        <v>91</v>
      </c>
      <c r="AW229" s="10" t="s">
        <v>27</v>
      </c>
      <c r="AX229" s="10" t="s">
        <v>69</v>
      </c>
      <c r="AY229" s="156" t="s">
        <v>125</v>
      </c>
    </row>
    <row r="230" spans="2:65" s="10" customFormat="1" ht="16.5" customHeight="1">
      <c r="B230" s="149"/>
      <c r="C230" s="150"/>
      <c r="D230" s="150"/>
      <c r="E230" s="151" t="s">
        <v>5</v>
      </c>
      <c r="F230" s="222" t="s">
        <v>322</v>
      </c>
      <c r="G230" s="223"/>
      <c r="H230" s="223"/>
      <c r="I230" s="223"/>
      <c r="J230" s="150"/>
      <c r="K230" s="152">
        <v>189.2</v>
      </c>
      <c r="L230" s="150"/>
      <c r="M230" s="150"/>
      <c r="N230" s="150"/>
      <c r="O230" s="150"/>
      <c r="P230" s="150"/>
      <c r="Q230" s="150"/>
      <c r="R230" s="153"/>
      <c r="T230" s="154"/>
      <c r="U230" s="150"/>
      <c r="V230" s="150"/>
      <c r="W230" s="150"/>
      <c r="X230" s="150"/>
      <c r="Y230" s="150"/>
      <c r="Z230" s="150"/>
      <c r="AA230" s="155"/>
      <c r="AT230" s="156" t="s">
        <v>136</v>
      </c>
      <c r="AU230" s="156" t="s">
        <v>91</v>
      </c>
      <c r="AV230" s="10" t="s">
        <v>91</v>
      </c>
      <c r="AW230" s="10" t="s">
        <v>27</v>
      </c>
      <c r="AX230" s="10" t="s">
        <v>69</v>
      </c>
      <c r="AY230" s="156" t="s">
        <v>125</v>
      </c>
    </row>
    <row r="231" spans="2:65" s="10" customFormat="1" ht="16.5" customHeight="1">
      <c r="B231" s="149"/>
      <c r="C231" s="150"/>
      <c r="D231" s="150"/>
      <c r="E231" s="151" t="s">
        <v>5</v>
      </c>
      <c r="F231" s="222" t="s">
        <v>323</v>
      </c>
      <c r="G231" s="223"/>
      <c r="H231" s="223"/>
      <c r="I231" s="223"/>
      <c r="J231" s="150"/>
      <c r="K231" s="152">
        <v>3.4</v>
      </c>
      <c r="L231" s="150"/>
      <c r="M231" s="150"/>
      <c r="N231" s="150"/>
      <c r="O231" s="150"/>
      <c r="P231" s="150"/>
      <c r="Q231" s="150"/>
      <c r="R231" s="153"/>
      <c r="T231" s="154"/>
      <c r="U231" s="150"/>
      <c r="V231" s="150"/>
      <c r="W231" s="150"/>
      <c r="X231" s="150"/>
      <c r="Y231" s="150"/>
      <c r="Z231" s="150"/>
      <c r="AA231" s="155"/>
      <c r="AT231" s="156" t="s">
        <v>136</v>
      </c>
      <c r="AU231" s="156" t="s">
        <v>91</v>
      </c>
      <c r="AV231" s="10" t="s">
        <v>91</v>
      </c>
      <c r="AW231" s="10" t="s">
        <v>27</v>
      </c>
      <c r="AX231" s="10" t="s">
        <v>69</v>
      </c>
      <c r="AY231" s="156" t="s">
        <v>125</v>
      </c>
    </row>
    <row r="232" spans="2:65" s="10" customFormat="1" ht="16.5" customHeight="1">
      <c r="B232" s="149"/>
      <c r="C232" s="150"/>
      <c r="D232" s="150"/>
      <c r="E232" s="151" t="s">
        <v>5</v>
      </c>
      <c r="F232" s="222" t="s">
        <v>324</v>
      </c>
      <c r="G232" s="223"/>
      <c r="H232" s="223"/>
      <c r="I232" s="223"/>
      <c r="J232" s="150"/>
      <c r="K232" s="152">
        <v>0.9</v>
      </c>
      <c r="L232" s="150"/>
      <c r="M232" s="150"/>
      <c r="N232" s="150"/>
      <c r="O232" s="150"/>
      <c r="P232" s="150"/>
      <c r="Q232" s="150"/>
      <c r="R232" s="153"/>
      <c r="T232" s="154"/>
      <c r="U232" s="150"/>
      <c r="V232" s="150"/>
      <c r="W232" s="150"/>
      <c r="X232" s="150"/>
      <c r="Y232" s="150"/>
      <c r="Z232" s="150"/>
      <c r="AA232" s="155"/>
      <c r="AT232" s="156" t="s">
        <v>136</v>
      </c>
      <c r="AU232" s="156" t="s">
        <v>91</v>
      </c>
      <c r="AV232" s="10" t="s">
        <v>91</v>
      </c>
      <c r="AW232" s="10" t="s">
        <v>27</v>
      </c>
      <c r="AX232" s="10" t="s">
        <v>69</v>
      </c>
      <c r="AY232" s="156" t="s">
        <v>125</v>
      </c>
    </row>
    <row r="233" spans="2:65" s="11" customFormat="1" ht="16.5" customHeight="1">
      <c r="B233" s="157"/>
      <c r="C233" s="158"/>
      <c r="D233" s="158"/>
      <c r="E233" s="159" t="s">
        <v>5</v>
      </c>
      <c r="F233" s="212" t="s">
        <v>137</v>
      </c>
      <c r="G233" s="213"/>
      <c r="H233" s="213"/>
      <c r="I233" s="213"/>
      <c r="J233" s="158"/>
      <c r="K233" s="160">
        <v>473</v>
      </c>
      <c r="L233" s="158"/>
      <c r="M233" s="158"/>
      <c r="N233" s="158"/>
      <c r="O233" s="158"/>
      <c r="P233" s="158"/>
      <c r="Q233" s="158"/>
      <c r="R233" s="161"/>
      <c r="T233" s="162"/>
      <c r="U233" s="158"/>
      <c r="V233" s="158"/>
      <c r="W233" s="158"/>
      <c r="X233" s="158"/>
      <c r="Y233" s="158"/>
      <c r="Z233" s="158"/>
      <c r="AA233" s="163"/>
      <c r="AT233" s="164" t="s">
        <v>136</v>
      </c>
      <c r="AU233" s="164" t="s">
        <v>91</v>
      </c>
      <c r="AV233" s="11" t="s">
        <v>130</v>
      </c>
      <c r="AW233" s="11" t="s">
        <v>27</v>
      </c>
      <c r="AX233" s="11" t="s">
        <v>77</v>
      </c>
      <c r="AY233" s="164" t="s">
        <v>125</v>
      </c>
    </row>
    <row r="234" spans="2:65" s="1" customFormat="1" ht="25.5" customHeight="1">
      <c r="B234" s="139"/>
      <c r="C234" s="140" t="s">
        <v>325</v>
      </c>
      <c r="D234" s="140" t="s">
        <v>126</v>
      </c>
      <c r="E234" s="141" t="s">
        <v>326</v>
      </c>
      <c r="F234" s="214" t="s">
        <v>327</v>
      </c>
      <c r="G234" s="214"/>
      <c r="H234" s="214"/>
      <c r="I234" s="214"/>
      <c r="J234" s="142" t="s">
        <v>190</v>
      </c>
      <c r="K234" s="143">
        <v>4257</v>
      </c>
      <c r="L234" s="215"/>
      <c r="M234" s="215"/>
      <c r="N234" s="215">
        <f>ROUND(L234*K234,2)</f>
        <v>0</v>
      </c>
      <c r="O234" s="215"/>
      <c r="P234" s="215"/>
      <c r="Q234" s="215"/>
      <c r="R234" s="144"/>
      <c r="T234" s="145" t="s">
        <v>5</v>
      </c>
      <c r="U234" s="42" t="s">
        <v>34</v>
      </c>
      <c r="V234" s="146">
        <v>3.0000000000000001E-3</v>
      </c>
      <c r="W234" s="146">
        <f>V234*K234</f>
        <v>12.771000000000001</v>
      </c>
      <c r="X234" s="146">
        <v>0</v>
      </c>
      <c r="Y234" s="146">
        <f>X234*K234</f>
        <v>0</v>
      </c>
      <c r="Z234" s="146">
        <v>0</v>
      </c>
      <c r="AA234" s="147">
        <f>Z234*K234</f>
        <v>0</v>
      </c>
      <c r="AR234" s="20" t="s">
        <v>130</v>
      </c>
      <c r="AT234" s="20" t="s">
        <v>126</v>
      </c>
      <c r="AU234" s="20" t="s">
        <v>91</v>
      </c>
      <c r="AY234" s="20" t="s">
        <v>125</v>
      </c>
      <c r="BE234" s="148">
        <f>IF(U234="základní",N234,0)</f>
        <v>0</v>
      </c>
      <c r="BF234" s="148">
        <f>IF(U234="snížená",N234,0)</f>
        <v>0</v>
      </c>
      <c r="BG234" s="148">
        <f>IF(U234="zákl. přenesená",N234,0)</f>
        <v>0</v>
      </c>
      <c r="BH234" s="148">
        <f>IF(U234="sníž. přenesená",N234,0)</f>
        <v>0</v>
      </c>
      <c r="BI234" s="148">
        <f>IF(U234="nulová",N234,0)</f>
        <v>0</v>
      </c>
      <c r="BJ234" s="20" t="s">
        <v>77</v>
      </c>
      <c r="BK234" s="148">
        <f>ROUND(L234*K234,2)</f>
        <v>0</v>
      </c>
      <c r="BL234" s="20" t="s">
        <v>130</v>
      </c>
      <c r="BM234" s="20" t="s">
        <v>328</v>
      </c>
    </row>
    <row r="235" spans="2:65" s="1" customFormat="1" ht="25.5" customHeight="1">
      <c r="B235" s="139"/>
      <c r="C235" s="140" t="s">
        <v>329</v>
      </c>
      <c r="D235" s="140" t="s">
        <v>126</v>
      </c>
      <c r="E235" s="141" t="s">
        <v>330</v>
      </c>
      <c r="F235" s="214" t="s">
        <v>331</v>
      </c>
      <c r="G235" s="214"/>
      <c r="H235" s="214"/>
      <c r="I235" s="214"/>
      <c r="J235" s="142" t="s">
        <v>190</v>
      </c>
      <c r="K235" s="143">
        <v>282.89999999999998</v>
      </c>
      <c r="L235" s="215"/>
      <c r="M235" s="215"/>
      <c r="N235" s="215">
        <f>ROUND(L235*K235,2)</f>
        <v>0</v>
      </c>
      <c r="O235" s="215"/>
      <c r="P235" s="215"/>
      <c r="Q235" s="215"/>
      <c r="R235" s="144"/>
      <c r="T235" s="145" t="s">
        <v>5</v>
      </c>
      <c r="U235" s="42" t="s">
        <v>34</v>
      </c>
      <c r="V235" s="146">
        <v>0</v>
      </c>
      <c r="W235" s="146">
        <f>V235*K235</f>
        <v>0</v>
      </c>
      <c r="X235" s="146">
        <v>0</v>
      </c>
      <c r="Y235" s="146">
        <f>X235*K235</f>
        <v>0</v>
      </c>
      <c r="Z235" s="146">
        <v>0</v>
      </c>
      <c r="AA235" s="147">
        <f>Z235*K235</f>
        <v>0</v>
      </c>
      <c r="AR235" s="20" t="s">
        <v>130</v>
      </c>
      <c r="AT235" s="20" t="s">
        <v>126</v>
      </c>
      <c r="AU235" s="20" t="s">
        <v>91</v>
      </c>
      <c r="AY235" s="20" t="s">
        <v>125</v>
      </c>
      <c r="BE235" s="148">
        <f>IF(U235="základní",N235,0)</f>
        <v>0</v>
      </c>
      <c r="BF235" s="148">
        <f>IF(U235="snížená",N235,0)</f>
        <v>0</v>
      </c>
      <c r="BG235" s="148">
        <f>IF(U235="zákl. přenesená",N235,0)</f>
        <v>0</v>
      </c>
      <c r="BH235" s="148">
        <f>IF(U235="sníž. přenesená",N235,0)</f>
        <v>0</v>
      </c>
      <c r="BI235" s="148">
        <f>IF(U235="nulová",N235,0)</f>
        <v>0</v>
      </c>
      <c r="BJ235" s="20" t="s">
        <v>77</v>
      </c>
      <c r="BK235" s="148">
        <f>ROUND(L235*K235,2)</f>
        <v>0</v>
      </c>
      <c r="BL235" s="20" t="s">
        <v>130</v>
      </c>
      <c r="BM235" s="20" t="s">
        <v>332</v>
      </c>
    </row>
    <row r="236" spans="2:65" s="10" customFormat="1" ht="16.5" customHeight="1">
      <c r="B236" s="149"/>
      <c r="C236" s="150"/>
      <c r="D236" s="150"/>
      <c r="E236" s="151" t="s">
        <v>5</v>
      </c>
      <c r="F236" s="210" t="s">
        <v>321</v>
      </c>
      <c r="G236" s="211"/>
      <c r="H236" s="211"/>
      <c r="I236" s="211"/>
      <c r="J236" s="150"/>
      <c r="K236" s="152">
        <v>279.5</v>
      </c>
      <c r="L236" s="150"/>
      <c r="M236" s="150"/>
      <c r="N236" s="150"/>
      <c r="O236" s="150"/>
      <c r="P236" s="150"/>
      <c r="Q236" s="150"/>
      <c r="R236" s="153"/>
      <c r="T236" s="154"/>
      <c r="U236" s="150"/>
      <c r="V236" s="150"/>
      <c r="W236" s="150"/>
      <c r="X236" s="150"/>
      <c r="Y236" s="150"/>
      <c r="Z236" s="150"/>
      <c r="AA236" s="155"/>
      <c r="AT236" s="156" t="s">
        <v>136</v>
      </c>
      <c r="AU236" s="156" t="s">
        <v>91</v>
      </c>
      <c r="AV236" s="10" t="s">
        <v>91</v>
      </c>
      <c r="AW236" s="10" t="s">
        <v>27</v>
      </c>
      <c r="AX236" s="10" t="s">
        <v>69</v>
      </c>
      <c r="AY236" s="156" t="s">
        <v>125</v>
      </c>
    </row>
    <row r="237" spans="2:65" s="10" customFormat="1" ht="16.5" customHeight="1">
      <c r="B237" s="149"/>
      <c r="C237" s="150"/>
      <c r="D237" s="150"/>
      <c r="E237" s="151" t="s">
        <v>5</v>
      </c>
      <c r="F237" s="222" t="s">
        <v>323</v>
      </c>
      <c r="G237" s="223"/>
      <c r="H237" s="223"/>
      <c r="I237" s="223"/>
      <c r="J237" s="150"/>
      <c r="K237" s="152">
        <v>3.4</v>
      </c>
      <c r="L237" s="150"/>
      <c r="M237" s="150"/>
      <c r="N237" s="150"/>
      <c r="O237" s="150"/>
      <c r="P237" s="150"/>
      <c r="Q237" s="150"/>
      <c r="R237" s="153"/>
      <c r="T237" s="154"/>
      <c r="U237" s="150"/>
      <c r="V237" s="150"/>
      <c r="W237" s="150"/>
      <c r="X237" s="150"/>
      <c r="Y237" s="150"/>
      <c r="Z237" s="150"/>
      <c r="AA237" s="155"/>
      <c r="AT237" s="156" t="s">
        <v>136</v>
      </c>
      <c r="AU237" s="156" t="s">
        <v>91</v>
      </c>
      <c r="AV237" s="10" t="s">
        <v>91</v>
      </c>
      <c r="AW237" s="10" t="s">
        <v>27</v>
      </c>
      <c r="AX237" s="10" t="s">
        <v>69</v>
      </c>
      <c r="AY237" s="156" t="s">
        <v>125</v>
      </c>
    </row>
    <row r="238" spans="2:65" s="11" customFormat="1" ht="16.5" customHeight="1">
      <c r="B238" s="157"/>
      <c r="C238" s="158"/>
      <c r="D238" s="158"/>
      <c r="E238" s="159" t="s">
        <v>5</v>
      </c>
      <c r="F238" s="212" t="s">
        <v>137</v>
      </c>
      <c r="G238" s="213"/>
      <c r="H238" s="213"/>
      <c r="I238" s="213"/>
      <c r="J238" s="158"/>
      <c r="K238" s="160">
        <v>282.89999999999998</v>
      </c>
      <c r="L238" s="158"/>
      <c r="M238" s="158"/>
      <c r="N238" s="158"/>
      <c r="O238" s="158"/>
      <c r="P238" s="158"/>
      <c r="Q238" s="158"/>
      <c r="R238" s="161"/>
      <c r="T238" s="162"/>
      <c r="U238" s="158"/>
      <c r="V238" s="158"/>
      <c r="W238" s="158"/>
      <c r="X238" s="158"/>
      <c r="Y238" s="158"/>
      <c r="Z238" s="158"/>
      <c r="AA238" s="163"/>
      <c r="AT238" s="164" t="s">
        <v>136</v>
      </c>
      <c r="AU238" s="164" t="s">
        <v>91</v>
      </c>
      <c r="AV238" s="11" t="s">
        <v>130</v>
      </c>
      <c r="AW238" s="11" t="s">
        <v>27</v>
      </c>
      <c r="AX238" s="11" t="s">
        <v>77</v>
      </c>
      <c r="AY238" s="164" t="s">
        <v>125</v>
      </c>
    </row>
    <row r="239" spans="2:65" s="1" customFormat="1" ht="38.25" customHeight="1">
      <c r="B239" s="139"/>
      <c r="C239" s="140" t="s">
        <v>333</v>
      </c>
      <c r="D239" s="140" t="s">
        <v>126</v>
      </c>
      <c r="E239" s="141" t="s">
        <v>334</v>
      </c>
      <c r="F239" s="214" t="s">
        <v>335</v>
      </c>
      <c r="G239" s="214"/>
      <c r="H239" s="214"/>
      <c r="I239" s="214"/>
      <c r="J239" s="142" t="s">
        <v>190</v>
      </c>
      <c r="K239" s="143">
        <v>0.9</v>
      </c>
      <c r="L239" s="215"/>
      <c r="M239" s="215"/>
      <c r="N239" s="215">
        <f>ROUND(L239*K239,2)</f>
        <v>0</v>
      </c>
      <c r="O239" s="215"/>
      <c r="P239" s="215"/>
      <c r="Q239" s="215"/>
      <c r="R239" s="144"/>
      <c r="T239" s="145" t="s">
        <v>5</v>
      </c>
      <c r="U239" s="42" t="s">
        <v>34</v>
      </c>
      <c r="V239" s="146">
        <v>0</v>
      </c>
      <c r="W239" s="146">
        <f>V239*K239</f>
        <v>0</v>
      </c>
      <c r="X239" s="146">
        <v>0</v>
      </c>
      <c r="Y239" s="146">
        <f>X239*K239</f>
        <v>0</v>
      </c>
      <c r="Z239" s="146">
        <v>0</v>
      </c>
      <c r="AA239" s="147">
        <f>Z239*K239</f>
        <v>0</v>
      </c>
      <c r="AR239" s="20" t="s">
        <v>130</v>
      </c>
      <c r="AT239" s="20" t="s">
        <v>126</v>
      </c>
      <c r="AU239" s="20" t="s">
        <v>91</v>
      </c>
      <c r="AY239" s="20" t="s">
        <v>125</v>
      </c>
      <c r="BE239" s="148">
        <f>IF(U239="základní",N239,0)</f>
        <v>0</v>
      </c>
      <c r="BF239" s="148">
        <f>IF(U239="snížená",N239,0)</f>
        <v>0</v>
      </c>
      <c r="BG239" s="148">
        <f>IF(U239="zákl. přenesená",N239,0)</f>
        <v>0</v>
      </c>
      <c r="BH239" s="148">
        <f>IF(U239="sníž. přenesená",N239,0)</f>
        <v>0</v>
      </c>
      <c r="BI239" s="148">
        <f>IF(U239="nulová",N239,0)</f>
        <v>0</v>
      </c>
      <c r="BJ239" s="20" t="s">
        <v>77</v>
      </c>
      <c r="BK239" s="148">
        <f>ROUND(L239*K239,2)</f>
        <v>0</v>
      </c>
      <c r="BL239" s="20" t="s">
        <v>130</v>
      </c>
      <c r="BM239" s="20" t="s">
        <v>336</v>
      </c>
    </row>
    <row r="240" spans="2:65" s="10" customFormat="1" ht="16.5" customHeight="1">
      <c r="B240" s="149"/>
      <c r="C240" s="150"/>
      <c r="D240" s="150"/>
      <c r="E240" s="151" t="s">
        <v>5</v>
      </c>
      <c r="F240" s="210" t="s">
        <v>324</v>
      </c>
      <c r="G240" s="211"/>
      <c r="H240" s="211"/>
      <c r="I240" s="211"/>
      <c r="J240" s="150"/>
      <c r="K240" s="152">
        <v>0.9</v>
      </c>
      <c r="L240" s="150"/>
      <c r="M240" s="150"/>
      <c r="N240" s="150"/>
      <c r="O240" s="150"/>
      <c r="P240" s="150"/>
      <c r="Q240" s="150"/>
      <c r="R240" s="153"/>
      <c r="T240" s="154"/>
      <c r="U240" s="150"/>
      <c r="V240" s="150"/>
      <c r="W240" s="150"/>
      <c r="X240" s="150"/>
      <c r="Y240" s="150"/>
      <c r="Z240" s="150"/>
      <c r="AA240" s="155"/>
      <c r="AT240" s="156" t="s">
        <v>136</v>
      </c>
      <c r="AU240" s="156" t="s">
        <v>91</v>
      </c>
      <c r="AV240" s="10" t="s">
        <v>91</v>
      </c>
      <c r="AW240" s="10" t="s">
        <v>27</v>
      </c>
      <c r="AX240" s="10" t="s">
        <v>69</v>
      </c>
      <c r="AY240" s="156" t="s">
        <v>125</v>
      </c>
    </row>
    <row r="241" spans="2:65" s="11" customFormat="1" ht="16.5" customHeight="1">
      <c r="B241" s="157"/>
      <c r="C241" s="158"/>
      <c r="D241" s="158"/>
      <c r="E241" s="159" t="s">
        <v>5</v>
      </c>
      <c r="F241" s="212" t="s">
        <v>137</v>
      </c>
      <c r="G241" s="213"/>
      <c r="H241" s="213"/>
      <c r="I241" s="213"/>
      <c r="J241" s="158"/>
      <c r="K241" s="160">
        <v>0.9</v>
      </c>
      <c r="L241" s="158"/>
      <c r="M241" s="158"/>
      <c r="N241" s="158"/>
      <c r="O241" s="158"/>
      <c r="P241" s="158"/>
      <c r="Q241" s="158"/>
      <c r="R241" s="161"/>
      <c r="T241" s="162"/>
      <c r="U241" s="158"/>
      <c r="V241" s="158"/>
      <c r="W241" s="158"/>
      <c r="X241" s="158"/>
      <c r="Y241" s="158"/>
      <c r="Z241" s="158"/>
      <c r="AA241" s="163"/>
      <c r="AT241" s="164" t="s">
        <v>136</v>
      </c>
      <c r="AU241" s="164" t="s">
        <v>91</v>
      </c>
      <c r="AV241" s="11" t="s">
        <v>130</v>
      </c>
      <c r="AW241" s="11" t="s">
        <v>27</v>
      </c>
      <c r="AX241" s="11" t="s">
        <v>77</v>
      </c>
      <c r="AY241" s="164" t="s">
        <v>125</v>
      </c>
    </row>
    <row r="242" spans="2:65" s="1" customFormat="1" ht="25.5" customHeight="1">
      <c r="B242" s="139"/>
      <c r="C242" s="140" t="s">
        <v>337</v>
      </c>
      <c r="D242" s="140" t="s">
        <v>126</v>
      </c>
      <c r="E242" s="141" t="s">
        <v>338</v>
      </c>
      <c r="F242" s="214" t="s">
        <v>339</v>
      </c>
      <c r="G242" s="214"/>
      <c r="H242" s="214"/>
      <c r="I242" s="214"/>
      <c r="J242" s="142" t="s">
        <v>190</v>
      </c>
      <c r="K242" s="143">
        <v>249.4</v>
      </c>
      <c r="L242" s="215"/>
      <c r="M242" s="215"/>
      <c r="N242" s="215">
        <f>ROUND(L242*K242,2)</f>
        <v>0</v>
      </c>
      <c r="O242" s="215"/>
      <c r="P242" s="215"/>
      <c r="Q242" s="215"/>
      <c r="R242" s="144"/>
      <c r="T242" s="145" t="s">
        <v>5</v>
      </c>
      <c r="U242" s="42" t="s">
        <v>34</v>
      </c>
      <c r="V242" s="146">
        <v>0</v>
      </c>
      <c r="W242" s="146">
        <f>V242*K242</f>
        <v>0</v>
      </c>
      <c r="X242" s="146">
        <v>0</v>
      </c>
      <c r="Y242" s="146">
        <f>X242*K242</f>
        <v>0</v>
      </c>
      <c r="Z242" s="146">
        <v>0</v>
      </c>
      <c r="AA242" s="147">
        <f>Z242*K242</f>
        <v>0</v>
      </c>
      <c r="AR242" s="20" t="s">
        <v>130</v>
      </c>
      <c r="AT242" s="20" t="s">
        <v>126</v>
      </c>
      <c r="AU242" s="20" t="s">
        <v>91</v>
      </c>
      <c r="AY242" s="20" t="s">
        <v>125</v>
      </c>
      <c r="BE242" s="148">
        <f>IF(U242="základní",N242,0)</f>
        <v>0</v>
      </c>
      <c r="BF242" s="148">
        <f>IF(U242="snížená",N242,0)</f>
        <v>0</v>
      </c>
      <c r="BG242" s="148">
        <f>IF(U242="zákl. přenesená",N242,0)</f>
        <v>0</v>
      </c>
      <c r="BH242" s="148">
        <f>IF(U242="sníž. přenesená",N242,0)</f>
        <v>0</v>
      </c>
      <c r="BI242" s="148">
        <f>IF(U242="nulová",N242,0)</f>
        <v>0</v>
      </c>
      <c r="BJ242" s="20" t="s">
        <v>77</v>
      </c>
      <c r="BK242" s="148">
        <f>ROUND(L242*K242,2)</f>
        <v>0</v>
      </c>
      <c r="BL242" s="20" t="s">
        <v>130</v>
      </c>
      <c r="BM242" s="20" t="s">
        <v>340</v>
      </c>
    </row>
    <row r="243" spans="2:65" s="10" customFormat="1" ht="16.5" customHeight="1">
      <c r="B243" s="149"/>
      <c r="C243" s="150"/>
      <c r="D243" s="150"/>
      <c r="E243" s="151" t="s">
        <v>5</v>
      </c>
      <c r="F243" s="210" t="s">
        <v>312</v>
      </c>
      <c r="G243" s="211"/>
      <c r="H243" s="211"/>
      <c r="I243" s="211"/>
      <c r="J243" s="150"/>
      <c r="K243" s="152">
        <v>249.4</v>
      </c>
      <c r="L243" s="150"/>
      <c r="M243" s="150"/>
      <c r="N243" s="150"/>
      <c r="O243" s="150"/>
      <c r="P243" s="150"/>
      <c r="Q243" s="150"/>
      <c r="R243" s="153"/>
      <c r="T243" s="154"/>
      <c r="U243" s="150"/>
      <c r="V243" s="150"/>
      <c r="W243" s="150"/>
      <c r="X243" s="150"/>
      <c r="Y243" s="150"/>
      <c r="Z243" s="150"/>
      <c r="AA243" s="155"/>
      <c r="AT243" s="156" t="s">
        <v>136</v>
      </c>
      <c r="AU243" s="156" t="s">
        <v>91</v>
      </c>
      <c r="AV243" s="10" t="s">
        <v>91</v>
      </c>
      <c r="AW243" s="10" t="s">
        <v>27</v>
      </c>
      <c r="AX243" s="10" t="s">
        <v>69</v>
      </c>
      <c r="AY243" s="156" t="s">
        <v>125</v>
      </c>
    </row>
    <row r="244" spans="2:65" s="11" customFormat="1" ht="16.5" customHeight="1">
      <c r="B244" s="157"/>
      <c r="C244" s="158"/>
      <c r="D244" s="158"/>
      <c r="E244" s="159" t="s">
        <v>5</v>
      </c>
      <c r="F244" s="212" t="s">
        <v>137</v>
      </c>
      <c r="G244" s="213"/>
      <c r="H244" s="213"/>
      <c r="I244" s="213"/>
      <c r="J244" s="158"/>
      <c r="K244" s="160">
        <v>249.4</v>
      </c>
      <c r="L244" s="158"/>
      <c r="M244" s="158"/>
      <c r="N244" s="158"/>
      <c r="O244" s="158"/>
      <c r="P244" s="158"/>
      <c r="Q244" s="158"/>
      <c r="R244" s="161"/>
      <c r="T244" s="162"/>
      <c r="U244" s="158"/>
      <c r="V244" s="158"/>
      <c r="W244" s="158"/>
      <c r="X244" s="158"/>
      <c r="Y244" s="158"/>
      <c r="Z244" s="158"/>
      <c r="AA244" s="163"/>
      <c r="AT244" s="164" t="s">
        <v>136</v>
      </c>
      <c r="AU244" s="164" t="s">
        <v>91</v>
      </c>
      <c r="AV244" s="11" t="s">
        <v>130</v>
      </c>
      <c r="AW244" s="11" t="s">
        <v>27</v>
      </c>
      <c r="AX244" s="11" t="s">
        <v>77</v>
      </c>
      <c r="AY244" s="164" t="s">
        <v>125</v>
      </c>
    </row>
    <row r="245" spans="2:65" s="1" customFormat="1" ht="38.25" customHeight="1">
      <c r="B245" s="139"/>
      <c r="C245" s="140" t="s">
        <v>341</v>
      </c>
      <c r="D245" s="140" t="s">
        <v>126</v>
      </c>
      <c r="E245" s="141" t="s">
        <v>342</v>
      </c>
      <c r="F245" s="214" t="s">
        <v>343</v>
      </c>
      <c r="G245" s="214"/>
      <c r="H245" s="214"/>
      <c r="I245" s="214"/>
      <c r="J245" s="142" t="s">
        <v>190</v>
      </c>
      <c r="K245" s="143">
        <v>0.9</v>
      </c>
      <c r="L245" s="215"/>
      <c r="M245" s="215"/>
      <c r="N245" s="215">
        <f>ROUND(L245*K245,2)</f>
        <v>0</v>
      </c>
      <c r="O245" s="215"/>
      <c r="P245" s="215"/>
      <c r="Q245" s="215"/>
      <c r="R245" s="144"/>
      <c r="T245" s="145" t="s">
        <v>5</v>
      </c>
      <c r="U245" s="42" t="s">
        <v>34</v>
      </c>
      <c r="V245" s="146">
        <v>0</v>
      </c>
      <c r="W245" s="146">
        <f>V245*K245</f>
        <v>0</v>
      </c>
      <c r="X245" s="146">
        <v>0</v>
      </c>
      <c r="Y245" s="146">
        <f>X245*K245</f>
        <v>0</v>
      </c>
      <c r="Z245" s="146">
        <v>0</v>
      </c>
      <c r="AA245" s="147">
        <f>Z245*K245</f>
        <v>0</v>
      </c>
      <c r="AR245" s="20" t="s">
        <v>130</v>
      </c>
      <c r="AT245" s="20" t="s">
        <v>126</v>
      </c>
      <c r="AU245" s="20" t="s">
        <v>91</v>
      </c>
      <c r="AY245" s="20" t="s">
        <v>125</v>
      </c>
      <c r="BE245" s="148">
        <f>IF(U245="základní",N245,0)</f>
        <v>0</v>
      </c>
      <c r="BF245" s="148">
        <f>IF(U245="snížená",N245,0)</f>
        <v>0</v>
      </c>
      <c r="BG245" s="148">
        <f>IF(U245="zákl. přenesená",N245,0)</f>
        <v>0</v>
      </c>
      <c r="BH245" s="148">
        <f>IF(U245="sníž. přenesená",N245,0)</f>
        <v>0</v>
      </c>
      <c r="BI245" s="148">
        <f>IF(U245="nulová",N245,0)</f>
        <v>0</v>
      </c>
      <c r="BJ245" s="20" t="s">
        <v>77</v>
      </c>
      <c r="BK245" s="148">
        <f>ROUND(L245*K245,2)</f>
        <v>0</v>
      </c>
      <c r="BL245" s="20" t="s">
        <v>130</v>
      </c>
      <c r="BM245" s="20" t="s">
        <v>344</v>
      </c>
    </row>
    <row r="246" spans="2:65" s="10" customFormat="1" ht="16.5" customHeight="1">
      <c r="B246" s="149"/>
      <c r="C246" s="150"/>
      <c r="D246" s="150"/>
      <c r="E246" s="151" t="s">
        <v>5</v>
      </c>
      <c r="F246" s="210" t="s">
        <v>324</v>
      </c>
      <c r="G246" s="211"/>
      <c r="H246" s="211"/>
      <c r="I246" s="211"/>
      <c r="J246" s="150"/>
      <c r="K246" s="152">
        <v>0.9</v>
      </c>
      <c r="L246" s="150"/>
      <c r="M246" s="150"/>
      <c r="N246" s="150"/>
      <c r="O246" s="150"/>
      <c r="P246" s="150"/>
      <c r="Q246" s="150"/>
      <c r="R246" s="153"/>
      <c r="T246" s="154"/>
      <c r="U246" s="150"/>
      <c r="V246" s="150"/>
      <c r="W246" s="150"/>
      <c r="X246" s="150"/>
      <c r="Y246" s="150"/>
      <c r="Z246" s="150"/>
      <c r="AA246" s="155"/>
      <c r="AT246" s="156" t="s">
        <v>136</v>
      </c>
      <c r="AU246" s="156" t="s">
        <v>91</v>
      </c>
      <c r="AV246" s="10" t="s">
        <v>91</v>
      </c>
      <c r="AW246" s="10" t="s">
        <v>27</v>
      </c>
      <c r="AX246" s="10" t="s">
        <v>69</v>
      </c>
      <c r="AY246" s="156" t="s">
        <v>125</v>
      </c>
    </row>
    <row r="247" spans="2:65" s="11" customFormat="1" ht="16.5" customHeight="1">
      <c r="B247" s="157"/>
      <c r="C247" s="158"/>
      <c r="D247" s="158"/>
      <c r="E247" s="159" t="s">
        <v>5</v>
      </c>
      <c r="F247" s="212" t="s">
        <v>137</v>
      </c>
      <c r="G247" s="213"/>
      <c r="H247" s="213"/>
      <c r="I247" s="213"/>
      <c r="J247" s="158"/>
      <c r="K247" s="160">
        <v>0.9</v>
      </c>
      <c r="L247" s="158"/>
      <c r="M247" s="158"/>
      <c r="N247" s="158"/>
      <c r="O247" s="158"/>
      <c r="P247" s="158"/>
      <c r="Q247" s="158"/>
      <c r="R247" s="161"/>
      <c r="T247" s="162"/>
      <c r="U247" s="158"/>
      <c r="V247" s="158"/>
      <c r="W247" s="158"/>
      <c r="X247" s="158"/>
      <c r="Y247" s="158"/>
      <c r="Z247" s="158"/>
      <c r="AA247" s="163"/>
      <c r="AT247" s="164" t="s">
        <v>136</v>
      </c>
      <c r="AU247" s="164" t="s">
        <v>91</v>
      </c>
      <c r="AV247" s="11" t="s">
        <v>130</v>
      </c>
      <c r="AW247" s="11" t="s">
        <v>27</v>
      </c>
      <c r="AX247" s="11" t="s">
        <v>77</v>
      </c>
      <c r="AY247" s="164" t="s">
        <v>125</v>
      </c>
    </row>
    <row r="248" spans="2:65" s="9" customFormat="1" ht="29.85" customHeight="1">
      <c r="B248" s="128"/>
      <c r="C248" s="129"/>
      <c r="D248" s="138" t="s">
        <v>109</v>
      </c>
      <c r="E248" s="138"/>
      <c r="F248" s="138"/>
      <c r="G248" s="138"/>
      <c r="H248" s="138"/>
      <c r="I248" s="138"/>
      <c r="J248" s="138"/>
      <c r="K248" s="138"/>
      <c r="L248" s="138"/>
      <c r="M248" s="138"/>
      <c r="N248" s="216">
        <f>BK248</f>
        <v>0</v>
      </c>
      <c r="O248" s="217"/>
      <c r="P248" s="217"/>
      <c r="Q248" s="217"/>
      <c r="R248" s="131"/>
      <c r="T248" s="132"/>
      <c r="U248" s="129"/>
      <c r="V248" s="129"/>
      <c r="W248" s="133">
        <f>W249</f>
        <v>6.2696700000000005</v>
      </c>
      <c r="X248" s="129"/>
      <c r="Y248" s="133">
        <f>Y249</f>
        <v>0</v>
      </c>
      <c r="Z248" s="129"/>
      <c r="AA248" s="134">
        <f>AA249</f>
        <v>0</v>
      </c>
      <c r="AR248" s="135" t="s">
        <v>77</v>
      </c>
      <c r="AT248" s="136" t="s">
        <v>68</v>
      </c>
      <c r="AU248" s="136" t="s">
        <v>77</v>
      </c>
      <c r="AY248" s="135" t="s">
        <v>125</v>
      </c>
      <c r="BK248" s="137">
        <f>BK249</f>
        <v>0</v>
      </c>
    </row>
    <row r="249" spans="2:65" s="1" customFormat="1" ht="38.25" customHeight="1">
      <c r="B249" s="139"/>
      <c r="C249" s="140" t="s">
        <v>345</v>
      </c>
      <c r="D249" s="140" t="s">
        <v>126</v>
      </c>
      <c r="E249" s="141" t="s">
        <v>346</v>
      </c>
      <c r="F249" s="214" t="s">
        <v>347</v>
      </c>
      <c r="G249" s="214"/>
      <c r="H249" s="214"/>
      <c r="I249" s="214"/>
      <c r="J249" s="142" t="s">
        <v>190</v>
      </c>
      <c r="K249" s="143">
        <v>94.995000000000005</v>
      </c>
      <c r="L249" s="215"/>
      <c r="M249" s="215"/>
      <c r="N249" s="215">
        <f>ROUND(L249*K249,2)</f>
        <v>0</v>
      </c>
      <c r="O249" s="215"/>
      <c r="P249" s="215"/>
      <c r="Q249" s="215"/>
      <c r="R249" s="144"/>
      <c r="T249" s="145" t="s">
        <v>5</v>
      </c>
      <c r="U249" s="169" t="s">
        <v>34</v>
      </c>
      <c r="V249" s="170">
        <v>6.6000000000000003E-2</v>
      </c>
      <c r="W249" s="170">
        <f>V249*K249</f>
        <v>6.2696700000000005</v>
      </c>
      <c r="X249" s="170">
        <v>0</v>
      </c>
      <c r="Y249" s="170">
        <f>X249*K249</f>
        <v>0</v>
      </c>
      <c r="Z249" s="170">
        <v>0</v>
      </c>
      <c r="AA249" s="171">
        <f>Z249*K249</f>
        <v>0</v>
      </c>
      <c r="AR249" s="20" t="s">
        <v>130</v>
      </c>
      <c r="AT249" s="20" t="s">
        <v>126</v>
      </c>
      <c r="AU249" s="20" t="s">
        <v>91</v>
      </c>
      <c r="AY249" s="20" t="s">
        <v>125</v>
      </c>
      <c r="BE249" s="148">
        <f>IF(U249="základní",N249,0)</f>
        <v>0</v>
      </c>
      <c r="BF249" s="148">
        <f>IF(U249="snížená",N249,0)</f>
        <v>0</v>
      </c>
      <c r="BG249" s="148">
        <f>IF(U249="zákl. přenesená",N249,0)</f>
        <v>0</v>
      </c>
      <c r="BH249" s="148">
        <f>IF(U249="sníž. přenesená",N249,0)</f>
        <v>0</v>
      </c>
      <c r="BI249" s="148">
        <f>IF(U249="nulová",N249,0)</f>
        <v>0</v>
      </c>
      <c r="BJ249" s="20" t="s">
        <v>77</v>
      </c>
      <c r="BK249" s="148">
        <f>ROUND(L249*K249,2)</f>
        <v>0</v>
      </c>
      <c r="BL249" s="20" t="s">
        <v>130</v>
      </c>
      <c r="BM249" s="20" t="s">
        <v>348</v>
      </c>
    </row>
    <row r="250" spans="2:65" s="1" customFormat="1" ht="6.95" customHeight="1">
      <c r="B250" s="57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9"/>
    </row>
  </sheetData>
  <mergeCells count="287">
    <mergeCell ref="F191:I191"/>
    <mergeCell ref="F192:I192"/>
    <mergeCell ref="F193:I193"/>
    <mergeCell ref="L193:M193"/>
    <mergeCell ref="N193:Q193"/>
    <mergeCell ref="F184:I184"/>
    <mergeCell ref="F185:I185"/>
    <mergeCell ref="F186:I186"/>
    <mergeCell ref="L186:M186"/>
    <mergeCell ref="N186:Q186"/>
    <mergeCell ref="N182:Q182"/>
    <mergeCell ref="F187:I187"/>
    <mergeCell ref="F190:I190"/>
    <mergeCell ref="F188:I188"/>
    <mergeCell ref="F189:I189"/>
    <mergeCell ref="L190:M190"/>
    <mergeCell ref="N190:Q190"/>
    <mergeCell ref="F176:I176"/>
    <mergeCell ref="F177:I177"/>
    <mergeCell ref="L177:M177"/>
    <mergeCell ref="N177:Q177"/>
    <mergeCell ref="N178:Q178"/>
    <mergeCell ref="F179:I179"/>
    <mergeCell ref="F183:I183"/>
    <mergeCell ref="L179:M179"/>
    <mergeCell ref="N179:Q179"/>
    <mergeCell ref="F180:I180"/>
    <mergeCell ref="F181:I181"/>
    <mergeCell ref="L183:M183"/>
    <mergeCell ref="N183:Q183"/>
    <mergeCell ref="L171:M171"/>
    <mergeCell ref="N171:Q171"/>
    <mergeCell ref="F171:I171"/>
    <mergeCell ref="F174:I174"/>
    <mergeCell ref="F172:I172"/>
    <mergeCell ref="F173:I173"/>
    <mergeCell ref="L174:M174"/>
    <mergeCell ref="N174:Q174"/>
    <mergeCell ref="F175:I175"/>
    <mergeCell ref="F166:I166"/>
    <mergeCell ref="F164:I164"/>
    <mergeCell ref="F165:I165"/>
    <mergeCell ref="L166:M166"/>
    <mergeCell ref="N166:Q166"/>
    <mergeCell ref="F167:I167"/>
    <mergeCell ref="F168:I168"/>
    <mergeCell ref="F169:I169"/>
    <mergeCell ref="F170:I170"/>
    <mergeCell ref="F161:I161"/>
    <mergeCell ref="L161:M161"/>
    <mergeCell ref="N161:Q161"/>
    <mergeCell ref="F162:I162"/>
    <mergeCell ref="L162:M162"/>
    <mergeCell ref="N162:Q162"/>
    <mergeCell ref="L163:M163"/>
    <mergeCell ref="N163:Q163"/>
    <mergeCell ref="F163:I163"/>
    <mergeCell ref="F156:I156"/>
    <mergeCell ref="L156:M156"/>
    <mergeCell ref="N156:Q156"/>
    <mergeCell ref="L157:M157"/>
    <mergeCell ref="N157:Q157"/>
    <mergeCell ref="L158:M158"/>
    <mergeCell ref="N158:Q158"/>
    <mergeCell ref="F157:I157"/>
    <mergeCell ref="F160:I160"/>
    <mergeCell ref="F158:I158"/>
    <mergeCell ref="F159:I159"/>
    <mergeCell ref="F149:I149"/>
    <mergeCell ref="F150:I150"/>
    <mergeCell ref="L150:M150"/>
    <mergeCell ref="N150:Q150"/>
    <mergeCell ref="F151:I151"/>
    <mergeCell ref="F152:I152"/>
    <mergeCell ref="F155:I155"/>
    <mergeCell ref="F153:I153"/>
    <mergeCell ref="L153:M153"/>
    <mergeCell ref="N153:Q153"/>
    <mergeCell ref="F154:I154"/>
    <mergeCell ref="F142:I142"/>
    <mergeCell ref="F143:I143"/>
    <mergeCell ref="F144:I144"/>
    <mergeCell ref="L144:M144"/>
    <mergeCell ref="N144:Q144"/>
    <mergeCell ref="F145:I145"/>
    <mergeCell ref="F148:I148"/>
    <mergeCell ref="F146:I146"/>
    <mergeCell ref="F147:I147"/>
    <mergeCell ref="L147:M147"/>
    <mergeCell ref="N147:Q147"/>
    <mergeCell ref="F135:I135"/>
    <mergeCell ref="F136:I136"/>
    <mergeCell ref="F137:I137"/>
    <mergeCell ref="L138:M138"/>
    <mergeCell ref="N138:Q138"/>
    <mergeCell ref="F138:I138"/>
    <mergeCell ref="F141:I141"/>
    <mergeCell ref="F139:I139"/>
    <mergeCell ref="F140:I140"/>
    <mergeCell ref="L141:M141"/>
    <mergeCell ref="N141:Q141"/>
    <mergeCell ref="F128:I128"/>
    <mergeCell ref="F129:I129"/>
    <mergeCell ref="F130:I130"/>
    <mergeCell ref="L130:M130"/>
    <mergeCell ref="N130:Q130"/>
    <mergeCell ref="L131:M131"/>
    <mergeCell ref="N131:Q131"/>
    <mergeCell ref="F131:I131"/>
    <mergeCell ref="F134:I134"/>
    <mergeCell ref="F132:I132"/>
    <mergeCell ref="F133:I133"/>
    <mergeCell ref="L134:M134"/>
    <mergeCell ref="N134:Q134"/>
    <mergeCell ref="F123:I123"/>
    <mergeCell ref="L124:M124"/>
    <mergeCell ref="N124:Q124"/>
    <mergeCell ref="N117:Q117"/>
    <mergeCell ref="N118:Q118"/>
    <mergeCell ref="N119:Q119"/>
    <mergeCell ref="F124:I124"/>
    <mergeCell ref="F127:I127"/>
    <mergeCell ref="F125:I125"/>
    <mergeCell ref="F126:I126"/>
    <mergeCell ref="L127:M127"/>
    <mergeCell ref="N127:Q127"/>
    <mergeCell ref="F120:I120"/>
    <mergeCell ref="L116:M116"/>
    <mergeCell ref="N116:Q116"/>
    <mergeCell ref="L120:M120"/>
    <mergeCell ref="N120:Q120"/>
    <mergeCell ref="F121:I121"/>
    <mergeCell ref="L121:M121"/>
    <mergeCell ref="N121:Q121"/>
    <mergeCell ref="F122:I122"/>
    <mergeCell ref="N98:Q98"/>
    <mergeCell ref="L100:Q100"/>
    <mergeCell ref="C106:Q106"/>
    <mergeCell ref="F108:P108"/>
    <mergeCell ref="F109:P109"/>
    <mergeCell ref="M111:P111"/>
    <mergeCell ref="M113:Q113"/>
    <mergeCell ref="M114:Q114"/>
    <mergeCell ref="F116:I116"/>
    <mergeCell ref="N88:Q88"/>
    <mergeCell ref="N89:Q89"/>
    <mergeCell ref="N90:Q90"/>
    <mergeCell ref="N91:Q91"/>
    <mergeCell ref="N92:Q92"/>
    <mergeCell ref="N93:Q93"/>
    <mergeCell ref="N96:Q96"/>
    <mergeCell ref="N94:Q94"/>
    <mergeCell ref="N95:Q95"/>
    <mergeCell ref="L38:P38"/>
    <mergeCell ref="C76:Q76"/>
    <mergeCell ref="F79:P79"/>
    <mergeCell ref="F78:P78"/>
    <mergeCell ref="M81:P81"/>
    <mergeCell ref="M83:Q83"/>
    <mergeCell ref="M84:Q84"/>
    <mergeCell ref="C86:G86"/>
    <mergeCell ref="N86:Q86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O17:P17"/>
    <mergeCell ref="O18:P18"/>
    <mergeCell ref="O20:P20"/>
    <mergeCell ref="O21:P21"/>
    <mergeCell ref="E24:L24"/>
    <mergeCell ref="H1:K1"/>
    <mergeCell ref="S2:AC2"/>
    <mergeCell ref="M27:P27"/>
    <mergeCell ref="M30:P30"/>
    <mergeCell ref="M28:P28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F236:I236"/>
    <mergeCell ref="F239:I239"/>
    <mergeCell ref="F237:I237"/>
    <mergeCell ref="F238:I238"/>
    <mergeCell ref="L239:M239"/>
    <mergeCell ref="N239:Q239"/>
    <mergeCell ref="F240:I240"/>
    <mergeCell ref="F241:I241"/>
    <mergeCell ref="F242:I242"/>
    <mergeCell ref="L242:M242"/>
    <mergeCell ref="N242:Q242"/>
    <mergeCell ref="F229:I229"/>
    <mergeCell ref="F232:I232"/>
    <mergeCell ref="F230:I230"/>
    <mergeCell ref="F231:I231"/>
    <mergeCell ref="F233:I233"/>
    <mergeCell ref="F234:I234"/>
    <mergeCell ref="L234:M234"/>
    <mergeCell ref="N234:Q234"/>
    <mergeCell ref="F235:I235"/>
    <mergeCell ref="L235:M235"/>
    <mergeCell ref="N235:Q235"/>
    <mergeCell ref="F225:I225"/>
    <mergeCell ref="F226:I226"/>
    <mergeCell ref="F227:I227"/>
    <mergeCell ref="L227:M227"/>
    <mergeCell ref="N227:Q227"/>
    <mergeCell ref="F228:I228"/>
    <mergeCell ref="L228:M228"/>
    <mergeCell ref="N228:Q228"/>
    <mergeCell ref="N223:Q223"/>
    <mergeCell ref="F219:I219"/>
    <mergeCell ref="F220:I220"/>
    <mergeCell ref="L221:M221"/>
    <mergeCell ref="N221:Q221"/>
    <mergeCell ref="L222:M222"/>
    <mergeCell ref="N222:Q222"/>
    <mergeCell ref="F221:I221"/>
    <mergeCell ref="F224:I224"/>
    <mergeCell ref="F222:I222"/>
    <mergeCell ref="L224:M224"/>
    <mergeCell ref="N224:Q224"/>
    <mergeCell ref="F214:I214"/>
    <mergeCell ref="L214:M214"/>
    <mergeCell ref="N214:Q214"/>
    <mergeCell ref="N208:Q208"/>
    <mergeCell ref="N212:Q212"/>
    <mergeCell ref="F215:I215"/>
    <mergeCell ref="F218:I218"/>
    <mergeCell ref="F216:I216"/>
    <mergeCell ref="F217:I217"/>
    <mergeCell ref="L217:M217"/>
    <mergeCell ref="N217:Q217"/>
    <mergeCell ref="L218:M218"/>
    <mergeCell ref="N218:Q218"/>
    <mergeCell ref="F206:I206"/>
    <mergeCell ref="F207:I207"/>
    <mergeCell ref="F209:I209"/>
    <mergeCell ref="F213:I213"/>
    <mergeCell ref="L209:M209"/>
    <mergeCell ref="N209:Q209"/>
    <mergeCell ref="F210:I210"/>
    <mergeCell ref="F211:I211"/>
    <mergeCell ref="L213:M213"/>
    <mergeCell ref="N213:Q213"/>
    <mergeCell ref="F200:I200"/>
    <mergeCell ref="F201:I201"/>
    <mergeCell ref="F204:I204"/>
    <mergeCell ref="F202:I202"/>
    <mergeCell ref="L202:M202"/>
    <mergeCell ref="N202:Q202"/>
    <mergeCell ref="F203:I203"/>
    <mergeCell ref="F205:I205"/>
    <mergeCell ref="L205:M205"/>
    <mergeCell ref="N205:Q205"/>
    <mergeCell ref="F194:I194"/>
    <mergeCell ref="F197:I197"/>
    <mergeCell ref="F195:I195"/>
    <mergeCell ref="F196:I196"/>
    <mergeCell ref="L196:M196"/>
    <mergeCell ref="N196:Q196"/>
    <mergeCell ref="F198:I198"/>
    <mergeCell ref="F199:I199"/>
    <mergeCell ref="L199:M199"/>
    <mergeCell ref="N199:Q199"/>
    <mergeCell ref="F246:I246"/>
    <mergeCell ref="F243:I243"/>
    <mergeCell ref="F244:I244"/>
    <mergeCell ref="F245:I245"/>
    <mergeCell ref="L245:M245"/>
    <mergeCell ref="N245:Q245"/>
    <mergeCell ref="F247:I247"/>
    <mergeCell ref="F249:I249"/>
    <mergeCell ref="L249:M249"/>
    <mergeCell ref="N249:Q249"/>
    <mergeCell ref="N248:Q248"/>
  </mergeCells>
  <hyperlinks>
    <hyperlink ref="F1:G1" location="C2" display="1) Krycí list rozpočtu"/>
    <hyperlink ref="H1:K1" location="C86" display="2) Rekapitulace rozpočtu"/>
    <hyperlink ref="L1" location="C116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24"/>
  <sheetViews>
    <sheetView showGridLines="0" tabSelected="1" workbookViewId="0">
      <pane ySplit="1" topLeftCell="A106" activePane="bottomLeft" state="frozen"/>
      <selection pane="bottomLeft" activeCell="L121" sqref="L121:M121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3"/>
      <c r="B1" s="13"/>
      <c r="C1" s="13"/>
      <c r="D1" s="14" t="s">
        <v>1</v>
      </c>
      <c r="E1" s="13"/>
      <c r="F1" s="15" t="s">
        <v>86</v>
      </c>
      <c r="G1" s="15"/>
      <c r="H1" s="224" t="s">
        <v>87</v>
      </c>
      <c r="I1" s="224"/>
      <c r="J1" s="224"/>
      <c r="K1" s="224"/>
      <c r="L1" s="15" t="s">
        <v>88</v>
      </c>
      <c r="M1" s="13"/>
      <c r="N1" s="13"/>
      <c r="O1" s="14" t="s">
        <v>89</v>
      </c>
      <c r="P1" s="13"/>
      <c r="Q1" s="13"/>
      <c r="R1" s="13"/>
      <c r="S1" s="15" t="s">
        <v>90</v>
      </c>
      <c r="T1" s="15"/>
      <c r="U1" s="103"/>
      <c r="V1" s="103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175" t="s">
        <v>7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S2" s="182" t="s">
        <v>8</v>
      </c>
      <c r="T2" s="183"/>
      <c r="U2" s="183"/>
      <c r="V2" s="183"/>
      <c r="W2" s="183"/>
      <c r="X2" s="183"/>
      <c r="Y2" s="183"/>
      <c r="Z2" s="183"/>
      <c r="AA2" s="183"/>
      <c r="AB2" s="183"/>
      <c r="AC2" s="183"/>
      <c r="AT2" s="20" t="s">
        <v>81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91</v>
      </c>
    </row>
    <row r="4" spans="1:66" ht="36.950000000000003" customHeight="1">
      <c r="B4" s="24"/>
      <c r="C4" s="177" t="s">
        <v>92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25"/>
      <c r="T4" s="19" t="s">
        <v>13</v>
      </c>
      <c r="AT4" s="20" t="s">
        <v>6</v>
      </c>
    </row>
    <row r="5" spans="1:66" ht="6.95" customHeight="1">
      <c r="B5" s="2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5"/>
    </row>
    <row r="6" spans="1:66" ht="25.35" customHeight="1">
      <c r="B6" s="24"/>
      <c r="C6" s="26"/>
      <c r="D6" s="30" t="s">
        <v>16</v>
      </c>
      <c r="E6" s="26"/>
      <c r="F6" s="227" t="str">
        <f>'Rekapitulace stavby'!K6</f>
        <v>Rekonstrukce cesty u expozice vzácných papoušků</v>
      </c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6"/>
      <c r="R6" s="25"/>
    </row>
    <row r="7" spans="1:66" s="1" customFormat="1" ht="32.85" customHeight="1">
      <c r="B7" s="33"/>
      <c r="C7" s="34"/>
      <c r="D7" s="29" t="s">
        <v>93</v>
      </c>
      <c r="E7" s="34"/>
      <c r="F7" s="181" t="s">
        <v>349</v>
      </c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34"/>
      <c r="R7" s="35"/>
    </row>
    <row r="8" spans="1:66" s="1" customFormat="1" ht="14.45" customHeight="1">
      <c r="B8" s="33"/>
      <c r="C8" s="34"/>
      <c r="D8" s="30" t="s">
        <v>17</v>
      </c>
      <c r="E8" s="34"/>
      <c r="F8" s="28" t="s">
        <v>5</v>
      </c>
      <c r="G8" s="34"/>
      <c r="H8" s="34"/>
      <c r="I8" s="34"/>
      <c r="J8" s="34"/>
      <c r="K8" s="34"/>
      <c r="L8" s="34"/>
      <c r="M8" s="30" t="s">
        <v>18</v>
      </c>
      <c r="N8" s="34"/>
      <c r="O8" s="28" t="s">
        <v>5</v>
      </c>
      <c r="P8" s="34"/>
      <c r="Q8" s="34"/>
      <c r="R8" s="35"/>
    </row>
    <row r="9" spans="1:66" s="1" customFormat="1" ht="14.45" customHeight="1">
      <c r="B9" s="33"/>
      <c r="C9" s="34"/>
      <c r="D9" s="30" t="s">
        <v>19</v>
      </c>
      <c r="E9" s="34"/>
      <c r="F9" s="28" t="s">
        <v>20</v>
      </c>
      <c r="G9" s="34"/>
      <c r="H9" s="34"/>
      <c r="I9" s="34"/>
      <c r="J9" s="34"/>
      <c r="K9" s="34"/>
      <c r="L9" s="34"/>
      <c r="M9" s="30" t="s">
        <v>21</v>
      </c>
      <c r="N9" s="34"/>
      <c r="O9" s="229">
        <f>'Rekapitulace stavby'!AN8</f>
        <v>43445</v>
      </c>
      <c r="P9" s="229"/>
      <c r="Q9" s="34"/>
      <c r="R9" s="35"/>
    </row>
    <row r="10" spans="1:66" s="1" customFormat="1" ht="10.9" customHeight="1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>
      <c r="B11" s="33"/>
      <c r="C11" s="34"/>
      <c r="D11" s="30" t="s">
        <v>22</v>
      </c>
      <c r="E11" s="34"/>
      <c r="F11" s="34"/>
      <c r="G11" s="34"/>
      <c r="H11" s="34"/>
      <c r="I11" s="34"/>
      <c r="J11" s="34"/>
      <c r="K11" s="34"/>
      <c r="L11" s="34"/>
      <c r="M11" s="30" t="s">
        <v>23</v>
      </c>
      <c r="N11" s="34"/>
      <c r="O11" s="179" t="str">
        <f>IF('Rekapitulace stavby'!AN10="","",'Rekapitulace stavby'!AN10)</f>
        <v/>
      </c>
      <c r="P11" s="179"/>
      <c r="Q11" s="34"/>
      <c r="R11" s="35"/>
    </row>
    <row r="12" spans="1:66" s="1" customFormat="1" ht="18" customHeight="1">
      <c r="B12" s="33"/>
      <c r="C12" s="34"/>
      <c r="D12" s="34"/>
      <c r="E12" s="28" t="str">
        <f>IF('Rekapitulace stavby'!E11="","",'Rekapitulace stavby'!E11)</f>
        <v xml:space="preserve"> </v>
      </c>
      <c r="F12" s="34"/>
      <c r="G12" s="34"/>
      <c r="H12" s="34"/>
      <c r="I12" s="34"/>
      <c r="J12" s="34"/>
      <c r="K12" s="34"/>
      <c r="L12" s="34"/>
      <c r="M12" s="30" t="s">
        <v>24</v>
      </c>
      <c r="N12" s="34"/>
      <c r="O12" s="179" t="str">
        <f>IF('Rekapitulace stavby'!AN11="","",'Rekapitulace stavby'!AN11)</f>
        <v/>
      </c>
      <c r="P12" s="179"/>
      <c r="Q12" s="34"/>
      <c r="R12" s="35"/>
    </row>
    <row r="13" spans="1:66" s="1" customFormat="1" ht="6.95" customHeight="1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>
      <c r="B14" s="33"/>
      <c r="C14" s="34"/>
      <c r="D14" s="30" t="s">
        <v>25</v>
      </c>
      <c r="E14" s="34"/>
      <c r="F14" s="34"/>
      <c r="G14" s="34"/>
      <c r="H14" s="34"/>
      <c r="I14" s="34"/>
      <c r="J14" s="34"/>
      <c r="K14" s="34"/>
      <c r="L14" s="34"/>
      <c r="M14" s="30" t="s">
        <v>23</v>
      </c>
      <c r="N14" s="34"/>
      <c r="O14" s="179" t="str">
        <f>IF('Rekapitulace stavby'!AN13="","",'Rekapitulace stavby'!AN13)</f>
        <v/>
      </c>
      <c r="P14" s="179"/>
      <c r="Q14" s="34"/>
      <c r="R14" s="35"/>
    </row>
    <row r="15" spans="1:66" s="1" customFormat="1" ht="18" customHeight="1">
      <c r="B15" s="33"/>
      <c r="C15" s="34"/>
      <c r="D15" s="34"/>
      <c r="E15" s="28" t="str">
        <f>IF('Rekapitulace stavby'!E14="","",'Rekapitulace stavby'!E14)</f>
        <v xml:space="preserve"> </v>
      </c>
      <c r="F15" s="34"/>
      <c r="G15" s="34"/>
      <c r="H15" s="34"/>
      <c r="I15" s="34"/>
      <c r="J15" s="34"/>
      <c r="K15" s="34"/>
      <c r="L15" s="34"/>
      <c r="M15" s="30" t="s">
        <v>24</v>
      </c>
      <c r="N15" s="34"/>
      <c r="O15" s="179" t="str">
        <f>IF('Rekapitulace stavby'!AN14="","",'Rekapitulace stavby'!AN14)</f>
        <v/>
      </c>
      <c r="P15" s="179"/>
      <c r="Q15" s="34"/>
      <c r="R15" s="35"/>
    </row>
    <row r="16" spans="1:66" s="1" customFormat="1" ht="6.95" customHeight="1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>
      <c r="B17" s="33"/>
      <c r="C17" s="34"/>
      <c r="D17" s="30" t="s">
        <v>26</v>
      </c>
      <c r="E17" s="34"/>
      <c r="F17" s="34"/>
      <c r="G17" s="34"/>
      <c r="H17" s="34"/>
      <c r="I17" s="34"/>
      <c r="J17" s="34"/>
      <c r="K17" s="34"/>
      <c r="L17" s="34"/>
      <c r="M17" s="30" t="s">
        <v>23</v>
      </c>
      <c r="N17" s="34"/>
      <c r="O17" s="179" t="str">
        <f>IF('Rekapitulace stavby'!AN16="","",'Rekapitulace stavby'!AN16)</f>
        <v/>
      </c>
      <c r="P17" s="179"/>
      <c r="Q17" s="34"/>
      <c r="R17" s="35"/>
    </row>
    <row r="18" spans="2:18" s="1" customFormat="1" ht="18" customHeight="1">
      <c r="B18" s="33"/>
      <c r="C18" s="34"/>
      <c r="D18" s="34"/>
      <c r="E18" s="28" t="str">
        <f>IF('Rekapitulace stavby'!E17="","",'Rekapitulace stavby'!E17)</f>
        <v xml:space="preserve"> </v>
      </c>
      <c r="F18" s="34"/>
      <c r="G18" s="34"/>
      <c r="H18" s="34"/>
      <c r="I18" s="34"/>
      <c r="J18" s="34"/>
      <c r="K18" s="34"/>
      <c r="L18" s="34"/>
      <c r="M18" s="30" t="s">
        <v>24</v>
      </c>
      <c r="N18" s="34"/>
      <c r="O18" s="179" t="str">
        <f>IF('Rekapitulace stavby'!AN17="","",'Rekapitulace stavby'!AN17)</f>
        <v/>
      </c>
      <c r="P18" s="179"/>
      <c r="Q18" s="34"/>
      <c r="R18" s="35"/>
    </row>
    <row r="19" spans="2:18" s="1" customFormat="1" ht="6.95" customHeight="1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>
      <c r="B20" s="33"/>
      <c r="C20" s="34"/>
      <c r="D20" s="30" t="s">
        <v>28</v>
      </c>
      <c r="E20" s="34"/>
      <c r="F20" s="34"/>
      <c r="G20" s="34"/>
      <c r="H20" s="34"/>
      <c r="I20" s="34"/>
      <c r="J20" s="34"/>
      <c r="K20" s="34"/>
      <c r="L20" s="34"/>
      <c r="M20" s="30" t="s">
        <v>23</v>
      </c>
      <c r="N20" s="34"/>
      <c r="O20" s="179" t="str">
        <f>IF('Rekapitulace stavby'!AN19="","",'Rekapitulace stavby'!AN19)</f>
        <v/>
      </c>
      <c r="P20" s="179"/>
      <c r="Q20" s="34"/>
      <c r="R20" s="35"/>
    </row>
    <row r="21" spans="2:18" s="1" customFormat="1" ht="18" customHeight="1">
      <c r="B21" s="33"/>
      <c r="C21" s="34"/>
      <c r="D21" s="34"/>
      <c r="E21" s="28" t="str">
        <f>IF('Rekapitulace stavby'!E20="","",'Rekapitulace stavby'!E20)</f>
        <v xml:space="preserve"> </v>
      </c>
      <c r="F21" s="34"/>
      <c r="G21" s="34"/>
      <c r="H21" s="34"/>
      <c r="I21" s="34"/>
      <c r="J21" s="34"/>
      <c r="K21" s="34"/>
      <c r="L21" s="34"/>
      <c r="M21" s="30" t="s">
        <v>24</v>
      </c>
      <c r="N21" s="34"/>
      <c r="O21" s="179" t="str">
        <f>IF('Rekapitulace stavby'!AN20="","",'Rekapitulace stavby'!AN20)</f>
        <v/>
      </c>
      <c r="P21" s="179"/>
      <c r="Q21" s="34"/>
      <c r="R21" s="35"/>
    </row>
    <row r="22" spans="2:18" s="1" customFormat="1" ht="6.95" customHeight="1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>
      <c r="B23" s="33"/>
      <c r="C23" s="34"/>
      <c r="D23" s="30" t="s">
        <v>29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16.5" customHeight="1">
      <c r="B24" s="33"/>
      <c r="C24" s="34"/>
      <c r="D24" s="34"/>
      <c r="E24" s="197" t="s">
        <v>5</v>
      </c>
      <c r="F24" s="197"/>
      <c r="G24" s="197"/>
      <c r="H24" s="197"/>
      <c r="I24" s="197"/>
      <c r="J24" s="197"/>
      <c r="K24" s="197"/>
      <c r="L24" s="197"/>
      <c r="M24" s="34"/>
      <c r="N24" s="34"/>
      <c r="O24" s="34"/>
      <c r="P24" s="34"/>
      <c r="Q24" s="34"/>
      <c r="R24" s="35"/>
    </row>
    <row r="25" spans="2:18" s="1" customFormat="1" ht="6.95" customHeight="1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>
      <c r="B27" s="33"/>
      <c r="C27" s="34"/>
      <c r="D27" s="104" t="s">
        <v>95</v>
      </c>
      <c r="E27" s="34"/>
      <c r="F27" s="34"/>
      <c r="G27" s="34"/>
      <c r="H27" s="34"/>
      <c r="I27" s="34"/>
      <c r="J27" s="34"/>
      <c r="K27" s="34"/>
      <c r="L27" s="34"/>
      <c r="M27" s="198">
        <f>N88</f>
        <v>0</v>
      </c>
      <c r="N27" s="198"/>
      <c r="O27" s="198"/>
      <c r="P27" s="198"/>
      <c r="Q27" s="34"/>
      <c r="R27" s="35"/>
    </row>
    <row r="28" spans="2:18" s="1" customFormat="1" ht="14.45" customHeight="1">
      <c r="B28" s="33"/>
      <c r="C28" s="34"/>
      <c r="D28" s="32" t="s">
        <v>96</v>
      </c>
      <c r="E28" s="34"/>
      <c r="F28" s="34"/>
      <c r="G28" s="34"/>
      <c r="H28" s="34"/>
      <c r="I28" s="34"/>
      <c r="J28" s="34"/>
      <c r="K28" s="34"/>
      <c r="L28" s="34"/>
      <c r="M28" s="198">
        <f>N92</f>
        <v>0</v>
      </c>
      <c r="N28" s="198"/>
      <c r="O28" s="198"/>
      <c r="P28" s="198"/>
      <c r="Q28" s="34"/>
      <c r="R28" s="35"/>
    </row>
    <row r="29" spans="2:18" s="1" customFormat="1" ht="6.95" customHeight="1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5"/>
    </row>
    <row r="30" spans="2:18" s="1" customFormat="1" ht="25.35" customHeight="1">
      <c r="B30" s="33"/>
      <c r="C30" s="34"/>
      <c r="D30" s="105" t="s">
        <v>32</v>
      </c>
      <c r="E30" s="34"/>
      <c r="F30" s="34"/>
      <c r="G30" s="34"/>
      <c r="H30" s="34"/>
      <c r="I30" s="34"/>
      <c r="J30" s="34"/>
      <c r="K30" s="34"/>
      <c r="L30" s="34"/>
      <c r="M30" s="225">
        <f>ROUND(M27+M28,2)</f>
        <v>0</v>
      </c>
      <c r="N30" s="226"/>
      <c r="O30" s="226"/>
      <c r="P30" s="226"/>
      <c r="Q30" s="34"/>
      <c r="R30" s="35"/>
    </row>
    <row r="31" spans="2:18" s="1" customFormat="1" ht="6.95" customHeight="1">
      <c r="B31" s="33"/>
      <c r="C31" s="34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35"/>
    </row>
    <row r="32" spans="2:18" s="1" customFormat="1" ht="14.45" customHeight="1">
      <c r="B32" s="33"/>
      <c r="C32" s="34"/>
      <c r="D32" s="40" t="s">
        <v>33</v>
      </c>
      <c r="E32" s="40" t="s">
        <v>34</v>
      </c>
      <c r="F32" s="41">
        <v>0.21</v>
      </c>
      <c r="G32" s="106" t="s">
        <v>35</v>
      </c>
      <c r="H32" s="230">
        <f>ROUND((SUM(BE92:BE93)+SUM(BE111:BE123)), 2)</f>
        <v>0</v>
      </c>
      <c r="I32" s="226"/>
      <c r="J32" s="226"/>
      <c r="K32" s="34"/>
      <c r="L32" s="34"/>
      <c r="M32" s="230">
        <f>ROUND(ROUND((SUM(BE92:BE93)+SUM(BE111:BE123)), 2)*F32, 2)</f>
        <v>0</v>
      </c>
      <c r="N32" s="226"/>
      <c r="O32" s="226"/>
      <c r="P32" s="226"/>
      <c r="Q32" s="34"/>
      <c r="R32" s="35"/>
    </row>
    <row r="33" spans="2:18" s="1" customFormat="1" ht="14.45" customHeight="1">
      <c r="B33" s="33"/>
      <c r="C33" s="34"/>
      <c r="D33" s="34"/>
      <c r="E33" s="40" t="s">
        <v>36</v>
      </c>
      <c r="F33" s="41">
        <v>0.15</v>
      </c>
      <c r="G33" s="106" t="s">
        <v>35</v>
      </c>
      <c r="H33" s="230">
        <f>ROUND((SUM(BF92:BF93)+SUM(BF111:BF123)), 2)</f>
        <v>0</v>
      </c>
      <c r="I33" s="226"/>
      <c r="J33" s="226"/>
      <c r="K33" s="34"/>
      <c r="L33" s="34"/>
      <c r="M33" s="230">
        <f>ROUND(ROUND((SUM(BF92:BF93)+SUM(BF111:BF123)), 2)*F33, 2)</f>
        <v>0</v>
      </c>
      <c r="N33" s="226"/>
      <c r="O33" s="226"/>
      <c r="P33" s="226"/>
      <c r="Q33" s="34"/>
      <c r="R33" s="35"/>
    </row>
    <row r="34" spans="2:18" s="1" customFormat="1" ht="14.45" hidden="1" customHeight="1">
      <c r="B34" s="33"/>
      <c r="C34" s="34"/>
      <c r="D34" s="34"/>
      <c r="E34" s="40" t="s">
        <v>37</v>
      </c>
      <c r="F34" s="41">
        <v>0.21</v>
      </c>
      <c r="G34" s="106" t="s">
        <v>35</v>
      </c>
      <c r="H34" s="230">
        <f>ROUND((SUM(BG92:BG93)+SUM(BG111:BG123)), 2)</f>
        <v>0</v>
      </c>
      <c r="I34" s="226"/>
      <c r="J34" s="226"/>
      <c r="K34" s="34"/>
      <c r="L34" s="34"/>
      <c r="M34" s="230">
        <v>0</v>
      </c>
      <c r="N34" s="226"/>
      <c r="O34" s="226"/>
      <c r="P34" s="226"/>
      <c r="Q34" s="34"/>
      <c r="R34" s="35"/>
    </row>
    <row r="35" spans="2:18" s="1" customFormat="1" ht="14.45" hidden="1" customHeight="1">
      <c r="B35" s="33"/>
      <c r="C35" s="34"/>
      <c r="D35" s="34"/>
      <c r="E35" s="40" t="s">
        <v>38</v>
      </c>
      <c r="F35" s="41">
        <v>0.15</v>
      </c>
      <c r="G35" s="106" t="s">
        <v>35</v>
      </c>
      <c r="H35" s="230">
        <f>ROUND((SUM(BH92:BH93)+SUM(BH111:BH123)), 2)</f>
        <v>0</v>
      </c>
      <c r="I35" s="226"/>
      <c r="J35" s="226"/>
      <c r="K35" s="34"/>
      <c r="L35" s="34"/>
      <c r="M35" s="230">
        <v>0</v>
      </c>
      <c r="N35" s="226"/>
      <c r="O35" s="226"/>
      <c r="P35" s="226"/>
      <c r="Q35" s="34"/>
      <c r="R35" s="35"/>
    </row>
    <row r="36" spans="2:18" s="1" customFormat="1" ht="14.45" hidden="1" customHeight="1">
      <c r="B36" s="33"/>
      <c r="C36" s="34"/>
      <c r="D36" s="34"/>
      <c r="E36" s="40" t="s">
        <v>39</v>
      </c>
      <c r="F36" s="41">
        <v>0</v>
      </c>
      <c r="G36" s="106" t="s">
        <v>35</v>
      </c>
      <c r="H36" s="230">
        <f>ROUND((SUM(BI92:BI93)+SUM(BI111:BI123)), 2)</f>
        <v>0</v>
      </c>
      <c r="I36" s="226"/>
      <c r="J36" s="226"/>
      <c r="K36" s="34"/>
      <c r="L36" s="34"/>
      <c r="M36" s="230">
        <v>0</v>
      </c>
      <c r="N36" s="226"/>
      <c r="O36" s="226"/>
      <c r="P36" s="226"/>
      <c r="Q36" s="34"/>
      <c r="R36" s="35"/>
    </row>
    <row r="37" spans="2:18" s="1" customFormat="1" ht="6.95" customHeight="1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5"/>
    </row>
    <row r="38" spans="2:18" s="1" customFormat="1" ht="25.35" customHeight="1">
      <c r="B38" s="33"/>
      <c r="C38" s="102"/>
      <c r="D38" s="107" t="s">
        <v>40</v>
      </c>
      <c r="E38" s="73"/>
      <c r="F38" s="73"/>
      <c r="G38" s="108" t="s">
        <v>41</v>
      </c>
      <c r="H38" s="109" t="s">
        <v>42</v>
      </c>
      <c r="I38" s="73"/>
      <c r="J38" s="73"/>
      <c r="K38" s="73"/>
      <c r="L38" s="231">
        <f>SUM(M30:M36)</f>
        <v>0</v>
      </c>
      <c r="M38" s="231"/>
      <c r="N38" s="231"/>
      <c r="O38" s="231"/>
      <c r="P38" s="232"/>
      <c r="Q38" s="102"/>
      <c r="R38" s="35"/>
    </row>
    <row r="39" spans="2:18" s="1" customFormat="1" ht="14.45" customHeight="1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14.45" customHeight="1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</row>
    <row r="41" spans="2:18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5"/>
    </row>
    <row r="42" spans="2:18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5"/>
    </row>
    <row r="43" spans="2:18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5"/>
    </row>
    <row r="44" spans="2:18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5"/>
    </row>
    <row r="45" spans="2:18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5"/>
    </row>
    <row r="46" spans="2:18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5"/>
    </row>
    <row r="47" spans="2:18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5"/>
    </row>
    <row r="48" spans="2:18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5"/>
    </row>
    <row r="49" spans="2:18">
      <c r="B49" s="24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5"/>
    </row>
    <row r="50" spans="2:18" s="1" customFormat="1" ht="15">
      <c r="B50" s="33"/>
      <c r="C50" s="34"/>
      <c r="D50" s="48" t="s">
        <v>43</v>
      </c>
      <c r="E50" s="49"/>
      <c r="F50" s="49"/>
      <c r="G50" s="49"/>
      <c r="H50" s="50"/>
      <c r="I50" s="34"/>
      <c r="J50" s="48" t="s">
        <v>44</v>
      </c>
      <c r="K50" s="49"/>
      <c r="L50" s="49"/>
      <c r="M50" s="49"/>
      <c r="N50" s="49"/>
      <c r="O50" s="49"/>
      <c r="P50" s="50"/>
      <c r="Q50" s="34"/>
      <c r="R50" s="35"/>
    </row>
    <row r="51" spans="2:18">
      <c r="B51" s="24"/>
      <c r="C51" s="26"/>
      <c r="D51" s="51"/>
      <c r="E51" s="26"/>
      <c r="F51" s="26"/>
      <c r="G51" s="26"/>
      <c r="H51" s="52"/>
      <c r="I51" s="26"/>
      <c r="J51" s="51"/>
      <c r="K51" s="26"/>
      <c r="L51" s="26"/>
      <c r="M51" s="26"/>
      <c r="N51" s="26"/>
      <c r="O51" s="26"/>
      <c r="P51" s="52"/>
      <c r="Q51" s="26"/>
      <c r="R51" s="25"/>
    </row>
    <row r="52" spans="2:18">
      <c r="B52" s="24"/>
      <c r="C52" s="26"/>
      <c r="D52" s="51"/>
      <c r="E52" s="26"/>
      <c r="F52" s="26"/>
      <c r="G52" s="26"/>
      <c r="H52" s="52"/>
      <c r="I52" s="26"/>
      <c r="J52" s="51"/>
      <c r="K52" s="26"/>
      <c r="L52" s="26"/>
      <c r="M52" s="26"/>
      <c r="N52" s="26"/>
      <c r="O52" s="26"/>
      <c r="P52" s="52"/>
      <c r="Q52" s="26"/>
      <c r="R52" s="25"/>
    </row>
    <row r="53" spans="2:18">
      <c r="B53" s="24"/>
      <c r="C53" s="26"/>
      <c r="D53" s="51"/>
      <c r="E53" s="26"/>
      <c r="F53" s="26"/>
      <c r="G53" s="26"/>
      <c r="H53" s="52"/>
      <c r="I53" s="26"/>
      <c r="J53" s="51"/>
      <c r="K53" s="26"/>
      <c r="L53" s="26"/>
      <c r="M53" s="26"/>
      <c r="N53" s="26"/>
      <c r="O53" s="26"/>
      <c r="P53" s="52"/>
      <c r="Q53" s="26"/>
      <c r="R53" s="25"/>
    </row>
    <row r="54" spans="2:18">
      <c r="B54" s="24"/>
      <c r="C54" s="26"/>
      <c r="D54" s="51"/>
      <c r="E54" s="26"/>
      <c r="F54" s="26"/>
      <c r="G54" s="26"/>
      <c r="H54" s="52"/>
      <c r="I54" s="26"/>
      <c r="J54" s="51"/>
      <c r="K54" s="26"/>
      <c r="L54" s="26"/>
      <c r="M54" s="26"/>
      <c r="N54" s="26"/>
      <c r="O54" s="26"/>
      <c r="P54" s="52"/>
      <c r="Q54" s="26"/>
      <c r="R54" s="25"/>
    </row>
    <row r="55" spans="2:18">
      <c r="B55" s="24"/>
      <c r="C55" s="26"/>
      <c r="D55" s="51"/>
      <c r="E55" s="26"/>
      <c r="F55" s="26"/>
      <c r="G55" s="26"/>
      <c r="H55" s="52"/>
      <c r="I55" s="26"/>
      <c r="J55" s="51"/>
      <c r="K55" s="26"/>
      <c r="L55" s="26"/>
      <c r="M55" s="26"/>
      <c r="N55" s="26"/>
      <c r="O55" s="26"/>
      <c r="P55" s="52"/>
      <c r="Q55" s="26"/>
      <c r="R55" s="25"/>
    </row>
    <row r="56" spans="2:18">
      <c r="B56" s="24"/>
      <c r="C56" s="26"/>
      <c r="D56" s="51"/>
      <c r="E56" s="26"/>
      <c r="F56" s="26"/>
      <c r="G56" s="26"/>
      <c r="H56" s="52"/>
      <c r="I56" s="26"/>
      <c r="J56" s="51"/>
      <c r="K56" s="26"/>
      <c r="L56" s="26"/>
      <c r="M56" s="26"/>
      <c r="N56" s="26"/>
      <c r="O56" s="26"/>
      <c r="P56" s="52"/>
      <c r="Q56" s="26"/>
      <c r="R56" s="25"/>
    </row>
    <row r="57" spans="2:18">
      <c r="B57" s="24"/>
      <c r="C57" s="26"/>
      <c r="D57" s="51"/>
      <c r="E57" s="26"/>
      <c r="F57" s="26"/>
      <c r="G57" s="26"/>
      <c r="H57" s="52"/>
      <c r="I57" s="26"/>
      <c r="J57" s="51"/>
      <c r="K57" s="26"/>
      <c r="L57" s="26"/>
      <c r="M57" s="26"/>
      <c r="N57" s="26"/>
      <c r="O57" s="26"/>
      <c r="P57" s="52"/>
      <c r="Q57" s="26"/>
      <c r="R57" s="25"/>
    </row>
    <row r="58" spans="2:18">
      <c r="B58" s="24"/>
      <c r="C58" s="26"/>
      <c r="D58" s="51"/>
      <c r="E58" s="26"/>
      <c r="F58" s="26"/>
      <c r="G58" s="26"/>
      <c r="H58" s="52"/>
      <c r="I58" s="26"/>
      <c r="J58" s="51"/>
      <c r="K58" s="26"/>
      <c r="L58" s="26"/>
      <c r="M58" s="26"/>
      <c r="N58" s="26"/>
      <c r="O58" s="26"/>
      <c r="P58" s="52"/>
      <c r="Q58" s="26"/>
      <c r="R58" s="25"/>
    </row>
    <row r="59" spans="2:18" s="1" customFormat="1" ht="15">
      <c r="B59" s="33"/>
      <c r="C59" s="34"/>
      <c r="D59" s="53" t="s">
        <v>45</v>
      </c>
      <c r="E59" s="54"/>
      <c r="F59" s="54"/>
      <c r="G59" s="55" t="s">
        <v>46</v>
      </c>
      <c r="H59" s="56"/>
      <c r="I59" s="34"/>
      <c r="J59" s="53" t="s">
        <v>45</v>
      </c>
      <c r="K59" s="54"/>
      <c r="L59" s="54"/>
      <c r="M59" s="54"/>
      <c r="N59" s="55" t="s">
        <v>46</v>
      </c>
      <c r="O59" s="54"/>
      <c r="P59" s="56"/>
      <c r="Q59" s="34"/>
      <c r="R59" s="35"/>
    </row>
    <row r="60" spans="2:18">
      <c r="B60" s="24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5"/>
    </row>
    <row r="61" spans="2:18" s="1" customFormat="1" ht="15">
      <c r="B61" s="33"/>
      <c r="C61" s="34"/>
      <c r="D61" s="48" t="s">
        <v>47</v>
      </c>
      <c r="E61" s="49"/>
      <c r="F61" s="49"/>
      <c r="G61" s="49"/>
      <c r="H61" s="50"/>
      <c r="I61" s="34"/>
      <c r="J61" s="48" t="s">
        <v>48</v>
      </c>
      <c r="K61" s="49"/>
      <c r="L61" s="49"/>
      <c r="M61" s="49"/>
      <c r="N61" s="49"/>
      <c r="O61" s="49"/>
      <c r="P61" s="50"/>
      <c r="Q61" s="34"/>
      <c r="R61" s="35"/>
    </row>
    <row r="62" spans="2:18">
      <c r="B62" s="24"/>
      <c r="C62" s="26"/>
      <c r="D62" s="51"/>
      <c r="E62" s="26"/>
      <c r="F62" s="26"/>
      <c r="G62" s="26"/>
      <c r="H62" s="52"/>
      <c r="I62" s="26"/>
      <c r="J62" s="51"/>
      <c r="K62" s="26"/>
      <c r="L62" s="26"/>
      <c r="M62" s="26"/>
      <c r="N62" s="26"/>
      <c r="O62" s="26"/>
      <c r="P62" s="52"/>
      <c r="Q62" s="26"/>
      <c r="R62" s="25"/>
    </row>
    <row r="63" spans="2:18">
      <c r="B63" s="24"/>
      <c r="C63" s="26"/>
      <c r="D63" s="51"/>
      <c r="E63" s="26"/>
      <c r="F63" s="26"/>
      <c r="G63" s="26"/>
      <c r="H63" s="52"/>
      <c r="I63" s="26"/>
      <c r="J63" s="51"/>
      <c r="K63" s="26"/>
      <c r="L63" s="26"/>
      <c r="M63" s="26"/>
      <c r="N63" s="26"/>
      <c r="O63" s="26"/>
      <c r="P63" s="52"/>
      <c r="Q63" s="26"/>
      <c r="R63" s="25"/>
    </row>
    <row r="64" spans="2:18">
      <c r="B64" s="24"/>
      <c r="C64" s="26"/>
      <c r="D64" s="51"/>
      <c r="E64" s="26"/>
      <c r="F64" s="26"/>
      <c r="G64" s="26"/>
      <c r="H64" s="52"/>
      <c r="I64" s="26"/>
      <c r="J64" s="51"/>
      <c r="K64" s="26"/>
      <c r="L64" s="26"/>
      <c r="M64" s="26"/>
      <c r="N64" s="26"/>
      <c r="O64" s="26"/>
      <c r="P64" s="52"/>
      <c r="Q64" s="26"/>
      <c r="R64" s="25"/>
    </row>
    <row r="65" spans="2:18">
      <c r="B65" s="24"/>
      <c r="C65" s="26"/>
      <c r="D65" s="51"/>
      <c r="E65" s="26"/>
      <c r="F65" s="26"/>
      <c r="G65" s="26"/>
      <c r="H65" s="52"/>
      <c r="I65" s="26"/>
      <c r="J65" s="51"/>
      <c r="K65" s="26"/>
      <c r="L65" s="26"/>
      <c r="M65" s="26"/>
      <c r="N65" s="26"/>
      <c r="O65" s="26"/>
      <c r="P65" s="52"/>
      <c r="Q65" s="26"/>
      <c r="R65" s="25"/>
    </row>
    <row r="66" spans="2:18">
      <c r="B66" s="24"/>
      <c r="C66" s="26"/>
      <c r="D66" s="51"/>
      <c r="E66" s="26"/>
      <c r="F66" s="26"/>
      <c r="G66" s="26"/>
      <c r="H66" s="52"/>
      <c r="I66" s="26"/>
      <c r="J66" s="51"/>
      <c r="K66" s="26"/>
      <c r="L66" s="26"/>
      <c r="M66" s="26"/>
      <c r="N66" s="26"/>
      <c r="O66" s="26"/>
      <c r="P66" s="52"/>
      <c r="Q66" s="26"/>
      <c r="R66" s="25"/>
    </row>
    <row r="67" spans="2:18">
      <c r="B67" s="24"/>
      <c r="C67" s="26"/>
      <c r="D67" s="51"/>
      <c r="E67" s="26"/>
      <c r="F67" s="26"/>
      <c r="G67" s="26"/>
      <c r="H67" s="52"/>
      <c r="I67" s="26"/>
      <c r="J67" s="51"/>
      <c r="K67" s="26"/>
      <c r="L67" s="26"/>
      <c r="M67" s="26"/>
      <c r="N67" s="26"/>
      <c r="O67" s="26"/>
      <c r="P67" s="52"/>
      <c r="Q67" s="26"/>
      <c r="R67" s="25"/>
    </row>
    <row r="68" spans="2:18">
      <c r="B68" s="24"/>
      <c r="C68" s="26"/>
      <c r="D68" s="51"/>
      <c r="E68" s="26"/>
      <c r="F68" s="26"/>
      <c r="G68" s="26"/>
      <c r="H68" s="52"/>
      <c r="I68" s="26"/>
      <c r="J68" s="51"/>
      <c r="K68" s="26"/>
      <c r="L68" s="26"/>
      <c r="M68" s="26"/>
      <c r="N68" s="26"/>
      <c r="O68" s="26"/>
      <c r="P68" s="52"/>
      <c r="Q68" s="26"/>
      <c r="R68" s="25"/>
    </row>
    <row r="69" spans="2:18">
      <c r="B69" s="24"/>
      <c r="C69" s="26"/>
      <c r="D69" s="51"/>
      <c r="E69" s="26"/>
      <c r="F69" s="26"/>
      <c r="G69" s="26"/>
      <c r="H69" s="52"/>
      <c r="I69" s="26"/>
      <c r="J69" s="51"/>
      <c r="K69" s="26"/>
      <c r="L69" s="26"/>
      <c r="M69" s="26"/>
      <c r="N69" s="26"/>
      <c r="O69" s="26"/>
      <c r="P69" s="52"/>
      <c r="Q69" s="26"/>
      <c r="R69" s="25"/>
    </row>
    <row r="70" spans="2:18" s="1" customFormat="1" ht="15">
      <c r="B70" s="33"/>
      <c r="C70" s="34"/>
      <c r="D70" s="53" t="s">
        <v>45</v>
      </c>
      <c r="E70" s="54"/>
      <c r="F70" s="54"/>
      <c r="G70" s="55" t="s">
        <v>46</v>
      </c>
      <c r="H70" s="56"/>
      <c r="I70" s="34"/>
      <c r="J70" s="53" t="s">
        <v>45</v>
      </c>
      <c r="K70" s="54"/>
      <c r="L70" s="54"/>
      <c r="M70" s="54"/>
      <c r="N70" s="55" t="s">
        <v>46</v>
      </c>
      <c r="O70" s="54"/>
      <c r="P70" s="56"/>
      <c r="Q70" s="34"/>
      <c r="R70" s="35"/>
    </row>
    <row r="71" spans="2:18" s="1" customFormat="1" ht="14.4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18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2"/>
    </row>
    <row r="76" spans="2:18" s="1" customFormat="1" ht="36.950000000000003" customHeight="1">
      <c r="B76" s="33"/>
      <c r="C76" s="177" t="s">
        <v>97</v>
      </c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35"/>
    </row>
    <row r="77" spans="2:18" s="1" customFormat="1" ht="6.9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</row>
    <row r="78" spans="2:18" s="1" customFormat="1" ht="30" customHeight="1">
      <c r="B78" s="33"/>
      <c r="C78" s="30" t="s">
        <v>16</v>
      </c>
      <c r="D78" s="34"/>
      <c r="E78" s="34"/>
      <c r="F78" s="227" t="str">
        <f>F6</f>
        <v>Rekonstrukce cesty u expozice vzácných papoušků</v>
      </c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34"/>
      <c r="R78" s="35"/>
    </row>
    <row r="79" spans="2:18" s="1" customFormat="1" ht="36.950000000000003" customHeight="1">
      <c r="B79" s="33"/>
      <c r="C79" s="67" t="s">
        <v>93</v>
      </c>
      <c r="D79" s="34"/>
      <c r="E79" s="34"/>
      <c r="F79" s="207" t="str">
        <f>F7</f>
        <v>100 - VON</v>
      </c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34"/>
      <c r="R79" s="35"/>
    </row>
    <row r="80" spans="2:18" s="1" customFormat="1" ht="6.95" customHeight="1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</row>
    <row r="81" spans="2:47" s="1" customFormat="1" ht="18" customHeight="1">
      <c r="B81" s="33"/>
      <c r="C81" s="30" t="s">
        <v>19</v>
      </c>
      <c r="D81" s="34"/>
      <c r="E81" s="34"/>
      <c r="F81" s="28" t="str">
        <f>F9</f>
        <v xml:space="preserve"> </v>
      </c>
      <c r="G81" s="34"/>
      <c r="H81" s="34"/>
      <c r="I81" s="34"/>
      <c r="J81" s="34"/>
      <c r="K81" s="30" t="s">
        <v>21</v>
      </c>
      <c r="L81" s="34"/>
      <c r="M81" s="229">
        <f>IF(O9="","",O9)</f>
        <v>43445</v>
      </c>
      <c r="N81" s="229"/>
      <c r="O81" s="229"/>
      <c r="P81" s="229"/>
      <c r="Q81" s="34"/>
      <c r="R81" s="35"/>
    </row>
    <row r="82" spans="2:47" s="1" customFormat="1" ht="6.95" customHeight="1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</row>
    <row r="83" spans="2:47" s="1" customFormat="1" ht="15">
      <c r="B83" s="33"/>
      <c r="C83" s="30" t="s">
        <v>22</v>
      </c>
      <c r="D83" s="34"/>
      <c r="E83" s="34"/>
      <c r="F83" s="28" t="str">
        <f>E12</f>
        <v xml:space="preserve"> </v>
      </c>
      <c r="G83" s="34"/>
      <c r="H83" s="34"/>
      <c r="I83" s="34"/>
      <c r="J83" s="34"/>
      <c r="K83" s="30" t="s">
        <v>26</v>
      </c>
      <c r="L83" s="34"/>
      <c r="M83" s="179" t="str">
        <f>E18</f>
        <v xml:space="preserve"> </v>
      </c>
      <c r="N83" s="179"/>
      <c r="O83" s="179"/>
      <c r="P83" s="179"/>
      <c r="Q83" s="179"/>
      <c r="R83" s="35"/>
    </row>
    <row r="84" spans="2:47" s="1" customFormat="1" ht="14.45" customHeight="1">
      <c r="B84" s="33"/>
      <c r="C84" s="30" t="s">
        <v>25</v>
      </c>
      <c r="D84" s="34"/>
      <c r="E84" s="34"/>
      <c r="F84" s="28" t="str">
        <f>IF(E15="","",E15)</f>
        <v xml:space="preserve"> </v>
      </c>
      <c r="G84" s="34"/>
      <c r="H84" s="34"/>
      <c r="I84" s="34"/>
      <c r="J84" s="34"/>
      <c r="K84" s="30" t="s">
        <v>28</v>
      </c>
      <c r="L84" s="34"/>
      <c r="M84" s="179" t="str">
        <f>E21</f>
        <v xml:space="preserve"> </v>
      </c>
      <c r="N84" s="179"/>
      <c r="O84" s="179"/>
      <c r="P84" s="179"/>
      <c r="Q84" s="179"/>
      <c r="R84" s="35"/>
    </row>
    <row r="85" spans="2:47" s="1" customFormat="1" ht="10.35" customHeight="1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</row>
    <row r="86" spans="2:47" s="1" customFormat="1" ht="29.25" customHeight="1">
      <c r="B86" s="33"/>
      <c r="C86" s="233" t="s">
        <v>98</v>
      </c>
      <c r="D86" s="234"/>
      <c r="E86" s="234"/>
      <c r="F86" s="234"/>
      <c r="G86" s="234"/>
      <c r="H86" s="102"/>
      <c r="I86" s="102"/>
      <c r="J86" s="102"/>
      <c r="K86" s="102"/>
      <c r="L86" s="102"/>
      <c r="M86" s="102"/>
      <c r="N86" s="233" t="s">
        <v>99</v>
      </c>
      <c r="O86" s="234"/>
      <c r="P86" s="234"/>
      <c r="Q86" s="234"/>
      <c r="R86" s="35"/>
    </row>
    <row r="87" spans="2:47" s="1" customFormat="1" ht="10.35" customHeight="1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</row>
    <row r="88" spans="2:47" s="1" customFormat="1" ht="29.25" customHeight="1">
      <c r="B88" s="33"/>
      <c r="C88" s="110" t="s">
        <v>100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195">
        <f>N111</f>
        <v>0</v>
      </c>
      <c r="O88" s="235"/>
      <c r="P88" s="235"/>
      <c r="Q88" s="235"/>
      <c r="R88" s="35"/>
      <c r="AU88" s="20" t="s">
        <v>101</v>
      </c>
    </row>
    <row r="89" spans="2:47" s="6" customFormat="1" ht="24.95" customHeight="1">
      <c r="B89" s="111"/>
      <c r="C89" s="112"/>
      <c r="D89" s="113" t="s">
        <v>350</v>
      </c>
      <c r="E89" s="112"/>
      <c r="F89" s="112"/>
      <c r="G89" s="112"/>
      <c r="H89" s="112"/>
      <c r="I89" s="112"/>
      <c r="J89" s="112"/>
      <c r="K89" s="112"/>
      <c r="L89" s="112"/>
      <c r="M89" s="112"/>
      <c r="N89" s="236">
        <f>N112</f>
        <v>0</v>
      </c>
      <c r="O89" s="237"/>
      <c r="P89" s="237"/>
      <c r="Q89" s="237"/>
      <c r="R89" s="114"/>
    </row>
    <row r="90" spans="2:47" s="7" customFormat="1" ht="19.899999999999999" customHeight="1">
      <c r="B90" s="115"/>
      <c r="C90" s="116"/>
      <c r="D90" s="117" t="s">
        <v>351</v>
      </c>
      <c r="E90" s="116"/>
      <c r="F90" s="116"/>
      <c r="G90" s="116"/>
      <c r="H90" s="116"/>
      <c r="I90" s="116"/>
      <c r="J90" s="116"/>
      <c r="K90" s="116"/>
      <c r="L90" s="116"/>
      <c r="M90" s="116"/>
      <c r="N90" s="238">
        <f>N113</f>
        <v>0</v>
      </c>
      <c r="O90" s="239"/>
      <c r="P90" s="239"/>
      <c r="Q90" s="239"/>
      <c r="R90" s="118"/>
    </row>
    <row r="91" spans="2:47" s="1" customFormat="1" ht="21.75" customHeight="1"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5"/>
    </row>
    <row r="92" spans="2:47" s="1" customFormat="1" ht="29.25" customHeight="1">
      <c r="B92" s="33"/>
      <c r="C92" s="110" t="s">
        <v>110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235">
        <v>0</v>
      </c>
      <c r="O92" s="242"/>
      <c r="P92" s="242"/>
      <c r="Q92" s="242"/>
      <c r="R92" s="35"/>
      <c r="T92" s="119"/>
      <c r="U92" s="120" t="s">
        <v>33</v>
      </c>
    </row>
    <row r="93" spans="2:47" s="1" customFormat="1" ht="18" customHeight="1"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5"/>
    </row>
    <row r="94" spans="2:47" s="1" customFormat="1" ht="29.25" customHeight="1">
      <c r="B94" s="33"/>
      <c r="C94" s="101" t="s">
        <v>85</v>
      </c>
      <c r="D94" s="102"/>
      <c r="E94" s="102"/>
      <c r="F94" s="102"/>
      <c r="G94" s="102"/>
      <c r="H94" s="102"/>
      <c r="I94" s="102"/>
      <c r="J94" s="102"/>
      <c r="K94" s="102"/>
      <c r="L94" s="196">
        <f>ROUND(SUM(N88+N92),2)</f>
        <v>0</v>
      </c>
      <c r="M94" s="196"/>
      <c r="N94" s="196"/>
      <c r="O94" s="196"/>
      <c r="P94" s="196"/>
      <c r="Q94" s="196"/>
      <c r="R94" s="35"/>
    </row>
    <row r="95" spans="2:47" s="1" customFormat="1" ht="6.95" customHeight="1">
      <c r="B95" s="57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9"/>
    </row>
    <row r="99" spans="2:63" s="1" customFormat="1" ht="6.95" customHeight="1">
      <c r="B99" s="60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2"/>
    </row>
    <row r="100" spans="2:63" s="1" customFormat="1" ht="36.950000000000003" customHeight="1">
      <c r="B100" s="33"/>
      <c r="C100" s="177" t="s">
        <v>111</v>
      </c>
      <c r="D100" s="226"/>
      <c r="E100" s="226"/>
      <c r="F100" s="226"/>
      <c r="G100" s="226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35"/>
    </row>
    <row r="101" spans="2:63" s="1" customFormat="1" ht="6.95" customHeight="1"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5"/>
    </row>
    <row r="102" spans="2:63" s="1" customFormat="1" ht="30" customHeight="1">
      <c r="B102" s="33"/>
      <c r="C102" s="30" t="s">
        <v>16</v>
      </c>
      <c r="D102" s="34"/>
      <c r="E102" s="34"/>
      <c r="F102" s="227" t="str">
        <f>F6</f>
        <v>Rekonstrukce cesty u expozice vzácných papoušků</v>
      </c>
      <c r="G102" s="228"/>
      <c r="H102" s="228"/>
      <c r="I102" s="228"/>
      <c r="J102" s="228"/>
      <c r="K102" s="228"/>
      <c r="L102" s="228"/>
      <c r="M102" s="228"/>
      <c r="N102" s="228"/>
      <c r="O102" s="228"/>
      <c r="P102" s="228"/>
      <c r="Q102" s="34"/>
      <c r="R102" s="35"/>
    </row>
    <row r="103" spans="2:63" s="1" customFormat="1" ht="36.950000000000003" customHeight="1">
      <c r="B103" s="33"/>
      <c r="C103" s="67" t="s">
        <v>93</v>
      </c>
      <c r="D103" s="34"/>
      <c r="E103" s="34"/>
      <c r="F103" s="207" t="str">
        <f>F7</f>
        <v>100 - VON</v>
      </c>
      <c r="G103" s="226"/>
      <c r="H103" s="226"/>
      <c r="I103" s="226"/>
      <c r="J103" s="226"/>
      <c r="K103" s="226"/>
      <c r="L103" s="226"/>
      <c r="M103" s="226"/>
      <c r="N103" s="226"/>
      <c r="O103" s="226"/>
      <c r="P103" s="226"/>
      <c r="Q103" s="34"/>
      <c r="R103" s="35"/>
    </row>
    <row r="104" spans="2:63" s="1" customFormat="1" ht="6.95" customHeight="1"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5"/>
    </row>
    <row r="105" spans="2:63" s="1" customFormat="1" ht="18" customHeight="1">
      <c r="B105" s="33"/>
      <c r="C105" s="30" t="s">
        <v>19</v>
      </c>
      <c r="D105" s="34"/>
      <c r="E105" s="34"/>
      <c r="F105" s="28" t="str">
        <f>F9</f>
        <v xml:space="preserve"> </v>
      </c>
      <c r="G105" s="34"/>
      <c r="H105" s="34"/>
      <c r="I105" s="34"/>
      <c r="J105" s="34"/>
      <c r="K105" s="30" t="s">
        <v>21</v>
      </c>
      <c r="L105" s="34"/>
      <c r="M105" s="229">
        <f>IF(O9="","",O9)</f>
        <v>43445</v>
      </c>
      <c r="N105" s="229"/>
      <c r="O105" s="229"/>
      <c r="P105" s="229"/>
      <c r="Q105" s="34"/>
      <c r="R105" s="35"/>
    </row>
    <row r="106" spans="2:63" s="1" customFormat="1" ht="6.95" customHeight="1"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5"/>
    </row>
    <row r="107" spans="2:63" s="1" customFormat="1" ht="15">
      <c r="B107" s="33"/>
      <c r="C107" s="30" t="s">
        <v>22</v>
      </c>
      <c r="D107" s="34"/>
      <c r="E107" s="34"/>
      <c r="F107" s="28" t="str">
        <f>E12</f>
        <v xml:space="preserve"> </v>
      </c>
      <c r="G107" s="34"/>
      <c r="H107" s="34"/>
      <c r="I107" s="34"/>
      <c r="J107" s="34"/>
      <c r="K107" s="30" t="s">
        <v>26</v>
      </c>
      <c r="L107" s="34"/>
      <c r="M107" s="179" t="str">
        <f>E18</f>
        <v xml:space="preserve"> </v>
      </c>
      <c r="N107" s="179"/>
      <c r="O107" s="179"/>
      <c r="P107" s="179"/>
      <c r="Q107" s="179"/>
      <c r="R107" s="35"/>
    </row>
    <row r="108" spans="2:63" s="1" customFormat="1" ht="14.45" customHeight="1">
      <c r="B108" s="33"/>
      <c r="C108" s="30" t="s">
        <v>25</v>
      </c>
      <c r="D108" s="34"/>
      <c r="E108" s="34"/>
      <c r="F108" s="28" t="str">
        <f>IF(E15="","",E15)</f>
        <v xml:space="preserve"> </v>
      </c>
      <c r="G108" s="34"/>
      <c r="H108" s="34"/>
      <c r="I108" s="34"/>
      <c r="J108" s="34"/>
      <c r="K108" s="30" t="s">
        <v>28</v>
      </c>
      <c r="L108" s="34"/>
      <c r="M108" s="179" t="str">
        <f>E21</f>
        <v xml:space="preserve"> </v>
      </c>
      <c r="N108" s="179"/>
      <c r="O108" s="179"/>
      <c r="P108" s="179"/>
      <c r="Q108" s="179"/>
      <c r="R108" s="35"/>
    </row>
    <row r="109" spans="2:63" s="1" customFormat="1" ht="10.35" customHeight="1"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5"/>
    </row>
    <row r="110" spans="2:63" s="8" customFormat="1" ht="29.25" customHeight="1">
      <c r="B110" s="121"/>
      <c r="C110" s="122" t="s">
        <v>112</v>
      </c>
      <c r="D110" s="123" t="s">
        <v>113</v>
      </c>
      <c r="E110" s="123" t="s">
        <v>51</v>
      </c>
      <c r="F110" s="240" t="s">
        <v>114</v>
      </c>
      <c r="G110" s="240"/>
      <c r="H110" s="240"/>
      <c r="I110" s="240"/>
      <c r="J110" s="123" t="s">
        <v>115</v>
      </c>
      <c r="K110" s="123" t="s">
        <v>116</v>
      </c>
      <c r="L110" s="240" t="s">
        <v>117</v>
      </c>
      <c r="M110" s="240"/>
      <c r="N110" s="240" t="s">
        <v>99</v>
      </c>
      <c r="O110" s="240"/>
      <c r="P110" s="240"/>
      <c r="Q110" s="241"/>
      <c r="R110" s="124"/>
      <c r="T110" s="74" t="s">
        <v>118</v>
      </c>
      <c r="U110" s="75" t="s">
        <v>33</v>
      </c>
      <c r="V110" s="75" t="s">
        <v>119</v>
      </c>
      <c r="W110" s="75" t="s">
        <v>120</v>
      </c>
      <c r="X110" s="75" t="s">
        <v>121</v>
      </c>
      <c r="Y110" s="75" t="s">
        <v>122</v>
      </c>
      <c r="Z110" s="75" t="s">
        <v>123</v>
      </c>
      <c r="AA110" s="76" t="s">
        <v>124</v>
      </c>
    </row>
    <row r="111" spans="2:63" s="1" customFormat="1" ht="29.25" customHeight="1">
      <c r="B111" s="33"/>
      <c r="C111" s="78" t="s">
        <v>95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243">
        <f>BK111</f>
        <v>0</v>
      </c>
      <c r="O111" s="244"/>
      <c r="P111" s="244"/>
      <c r="Q111" s="244"/>
      <c r="R111" s="35"/>
      <c r="T111" s="77"/>
      <c r="U111" s="49"/>
      <c r="V111" s="49"/>
      <c r="W111" s="125">
        <f>W112</f>
        <v>0</v>
      </c>
      <c r="X111" s="49"/>
      <c r="Y111" s="125">
        <f>Y112</f>
        <v>0</v>
      </c>
      <c r="Z111" s="49"/>
      <c r="AA111" s="126">
        <f>AA112</f>
        <v>0</v>
      </c>
      <c r="AT111" s="20" t="s">
        <v>68</v>
      </c>
      <c r="AU111" s="20" t="s">
        <v>101</v>
      </c>
      <c r="BK111" s="127">
        <f>BK112</f>
        <v>0</v>
      </c>
    </row>
    <row r="112" spans="2:63" s="9" customFormat="1" ht="37.35" customHeight="1">
      <c r="B112" s="128"/>
      <c r="C112" s="129"/>
      <c r="D112" s="130" t="s">
        <v>350</v>
      </c>
      <c r="E112" s="130"/>
      <c r="F112" s="130"/>
      <c r="G112" s="130"/>
      <c r="H112" s="130"/>
      <c r="I112" s="130"/>
      <c r="J112" s="130"/>
      <c r="K112" s="130"/>
      <c r="L112" s="130"/>
      <c r="M112" s="130"/>
      <c r="N112" s="245">
        <f>BK112</f>
        <v>0</v>
      </c>
      <c r="O112" s="236"/>
      <c r="P112" s="236"/>
      <c r="Q112" s="236"/>
      <c r="R112" s="131"/>
      <c r="T112" s="132"/>
      <c r="U112" s="129"/>
      <c r="V112" s="129"/>
      <c r="W112" s="133">
        <f>W113</f>
        <v>0</v>
      </c>
      <c r="X112" s="129"/>
      <c r="Y112" s="133">
        <f>Y113</f>
        <v>0</v>
      </c>
      <c r="Z112" s="129"/>
      <c r="AA112" s="134">
        <f>AA113</f>
        <v>0</v>
      </c>
      <c r="AR112" s="135" t="s">
        <v>130</v>
      </c>
      <c r="AT112" s="136" t="s">
        <v>68</v>
      </c>
      <c r="AU112" s="136" t="s">
        <v>69</v>
      </c>
      <c r="AY112" s="135" t="s">
        <v>125</v>
      </c>
      <c r="BK112" s="137">
        <f>BK113</f>
        <v>0</v>
      </c>
    </row>
    <row r="113" spans="2:65" s="9" customFormat="1" ht="19.899999999999999" customHeight="1">
      <c r="B113" s="128"/>
      <c r="C113" s="129"/>
      <c r="D113" s="138" t="s">
        <v>351</v>
      </c>
      <c r="E113" s="138"/>
      <c r="F113" s="138"/>
      <c r="G113" s="138"/>
      <c r="H113" s="138"/>
      <c r="I113" s="138"/>
      <c r="J113" s="138"/>
      <c r="K113" s="138"/>
      <c r="L113" s="138"/>
      <c r="M113" s="138"/>
      <c r="N113" s="216">
        <f>BK113</f>
        <v>0</v>
      </c>
      <c r="O113" s="217"/>
      <c r="P113" s="217"/>
      <c r="Q113" s="217"/>
      <c r="R113" s="131"/>
      <c r="T113" s="132"/>
      <c r="U113" s="129"/>
      <c r="V113" s="129"/>
      <c r="W113" s="133">
        <f>SUM(W114:W123)</f>
        <v>0</v>
      </c>
      <c r="X113" s="129"/>
      <c r="Y113" s="133">
        <f>SUM(Y114:Y123)</f>
        <v>0</v>
      </c>
      <c r="Z113" s="129"/>
      <c r="AA113" s="134">
        <f>SUM(AA114:AA123)</f>
        <v>0</v>
      </c>
      <c r="AR113" s="135" t="s">
        <v>130</v>
      </c>
      <c r="AT113" s="136" t="s">
        <v>68</v>
      </c>
      <c r="AU113" s="136" t="s">
        <v>77</v>
      </c>
      <c r="AY113" s="135" t="s">
        <v>125</v>
      </c>
      <c r="BK113" s="137">
        <f>SUM(BK114:BK123)</f>
        <v>0</v>
      </c>
    </row>
    <row r="114" spans="2:65" s="1" customFormat="1" ht="16.5" customHeight="1">
      <c r="B114" s="139"/>
      <c r="C114" s="140" t="s">
        <v>77</v>
      </c>
      <c r="D114" s="140" t="s">
        <v>126</v>
      </c>
      <c r="E114" s="141" t="s">
        <v>352</v>
      </c>
      <c r="F114" s="214" t="s">
        <v>353</v>
      </c>
      <c r="G114" s="214"/>
      <c r="H114" s="214"/>
      <c r="I114" s="214"/>
      <c r="J114" s="142" t="s">
        <v>354</v>
      </c>
      <c r="K114" s="143">
        <v>4</v>
      </c>
      <c r="L114" s="215"/>
      <c r="M114" s="215"/>
      <c r="N114" s="215">
        <f t="shared" ref="N114:N123" si="0">ROUND(L114*K114,2)</f>
        <v>0</v>
      </c>
      <c r="O114" s="215"/>
      <c r="P114" s="215"/>
      <c r="Q114" s="215"/>
      <c r="R114" s="144"/>
      <c r="T114" s="145" t="s">
        <v>5</v>
      </c>
      <c r="U114" s="42" t="s">
        <v>34</v>
      </c>
      <c r="V114" s="146">
        <v>0</v>
      </c>
      <c r="W114" s="146">
        <f t="shared" ref="W114:W123" si="1">V114*K114</f>
        <v>0</v>
      </c>
      <c r="X114" s="146">
        <v>0</v>
      </c>
      <c r="Y114" s="146">
        <f t="shared" ref="Y114:Y123" si="2">X114*K114</f>
        <v>0</v>
      </c>
      <c r="Z114" s="146">
        <v>0</v>
      </c>
      <c r="AA114" s="147">
        <f t="shared" ref="AA114:AA123" si="3">Z114*K114</f>
        <v>0</v>
      </c>
      <c r="AR114" s="20" t="s">
        <v>355</v>
      </c>
      <c r="AT114" s="20" t="s">
        <v>126</v>
      </c>
      <c r="AU114" s="20" t="s">
        <v>91</v>
      </c>
      <c r="AY114" s="20" t="s">
        <v>125</v>
      </c>
      <c r="BE114" s="148">
        <f t="shared" ref="BE114:BE123" si="4">IF(U114="základní",N114,0)</f>
        <v>0</v>
      </c>
      <c r="BF114" s="148">
        <f t="shared" ref="BF114:BF123" si="5">IF(U114="snížená",N114,0)</f>
        <v>0</v>
      </c>
      <c r="BG114" s="148">
        <f t="shared" ref="BG114:BG123" si="6">IF(U114="zákl. přenesená",N114,0)</f>
        <v>0</v>
      </c>
      <c r="BH114" s="148">
        <f t="shared" ref="BH114:BH123" si="7">IF(U114="sníž. přenesená",N114,0)</f>
        <v>0</v>
      </c>
      <c r="BI114" s="148">
        <f t="shared" ref="BI114:BI123" si="8">IF(U114="nulová",N114,0)</f>
        <v>0</v>
      </c>
      <c r="BJ114" s="20" t="s">
        <v>77</v>
      </c>
      <c r="BK114" s="148">
        <f t="shared" ref="BK114:BK123" si="9">ROUND(L114*K114,2)</f>
        <v>0</v>
      </c>
      <c r="BL114" s="20" t="s">
        <v>355</v>
      </c>
      <c r="BM114" s="20" t="s">
        <v>356</v>
      </c>
    </row>
    <row r="115" spans="2:65" s="1" customFormat="1" ht="16.5" customHeight="1">
      <c r="B115" s="139"/>
      <c r="C115" s="140" t="s">
        <v>91</v>
      </c>
      <c r="D115" s="140" t="s">
        <v>126</v>
      </c>
      <c r="E115" s="141" t="s">
        <v>357</v>
      </c>
      <c r="F115" s="214" t="s">
        <v>358</v>
      </c>
      <c r="G115" s="214"/>
      <c r="H115" s="214"/>
      <c r="I115" s="214"/>
      <c r="J115" s="142" t="s">
        <v>354</v>
      </c>
      <c r="K115" s="143">
        <v>3</v>
      </c>
      <c r="L115" s="215"/>
      <c r="M115" s="215"/>
      <c r="N115" s="215">
        <f t="shared" si="0"/>
        <v>0</v>
      </c>
      <c r="O115" s="215"/>
      <c r="P115" s="215"/>
      <c r="Q115" s="215"/>
      <c r="R115" s="144"/>
      <c r="T115" s="145" t="s">
        <v>5</v>
      </c>
      <c r="U115" s="42" t="s">
        <v>34</v>
      </c>
      <c r="V115" s="146">
        <v>0</v>
      </c>
      <c r="W115" s="146">
        <f t="shared" si="1"/>
        <v>0</v>
      </c>
      <c r="X115" s="146">
        <v>0</v>
      </c>
      <c r="Y115" s="146">
        <f t="shared" si="2"/>
        <v>0</v>
      </c>
      <c r="Z115" s="146">
        <v>0</v>
      </c>
      <c r="AA115" s="147">
        <f t="shared" si="3"/>
        <v>0</v>
      </c>
      <c r="AR115" s="20" t="s">
        <v>355</v>
      </c>
      <c r="AT115" s="20" t="s">
        <v>126</v>
      </c>
      <c r="AU115" s="20" t="s">
        <v>91</v>
      </c>
      <c r="AY115" s="20" t="s">
        <v>125</v>
      </c>
      <c r="BE115" s="148">
        <f t="shared" si="4"/>
        <v>0</v>
      </c>
      <c r="BF115" s="148">
        <f t="shared" si="5"/>
        <v>0</v>
      </c>
      <c r="BG115" s="148">
        <f t="shared" si="6"/>
        <v>0</v>
      </c>
      <c r="BH115" s="148">
        <f t="shared" si="7"/>
        <v>0</v>
      </c>
      <c r="BI115" s="148">
        <f t="shared" si="8"/>
        <v>0</v>
      </c>
      <c r="BJ115" s="20" t="s">
        <v>77</v>
      </c>
      <c r="BK115" s="148">
        <f t="shared" si="9"/>
        <v>0</v>
      </c>
      <c r="BL115" s="20" t="s">
        <v>355</v>
      </c>
      <c r="BM115" s="20" t="s">
        <v>359</v>
      </c>
    </row>
    <row r="116" spans="2:65" s="1" customFormat="1" ht="16.5" customHeight="1">
      <c r="B116" s="139"/>
      <c r="C116" s="140" t="s">
        <v>138</v>
      </c>
      <c r="D116" s="140" t="s">
        <v>126</v>
      </c>
      <c r="E116" s="141" t="s">
        <v>360</v>
      </c>
      <c r="F116" s="214" t="s">
        <v>361</v>
      </c>
      <c r="G116" s="214"/>
      <c r="H116" s="214"/>
      <c r="I116" s="214"/>
      <c r="J116" s="142" t="s">
        <v>362</v>
      </c>
      <c r="K116" s="143"/>
      <c r="L116" s="215"/>
      <c r="M116" s="215"/>
      <c r="N116" s="215">
        <f t="shared" si="0"/>
        <v>0</v>
      </c>
      <c r="O116" s="215"/>
      <c r="P116" s="215"/>
      <c r="Q116" s="215"/>
      <c r="R116" s="144"/>
      <c r="T116" s="145" t="s">
        <v>5</v>
      </c>
      <c r="U116" s="42" t="s">
        <v>34</v>
      </c>
      <c r="V116" s="146">
        <v>0</v>
      </c>
      <c r="W116" s="146">
        <f t="shared" si="1"/>
        <v>0</v>
      </c>
      <c r="X116" s="146">
        <v>0</v>
      </c>
      <c r="Y116" s="146">
        <f t="shared" si="2"/>
        <v>0</v>
      </c>
      <c r="Z116" s="146">
        <v>0</v>
      </c>
      <c r="AA116" s="147">
        <f t="shared" si="3"/>
        <v>0</v>
      </c>
      <c r="AR116" s="20" t="s">
        <v>355</v>
      </c>
      <c r="AT116" s="20" t="s">
        <v>126</v>
      </c>
      <c r="AU116" s="20" t="s">
        <v>91</v>
      </c>
      <c r="AY116" s="20" t="s">
        <v>125</v>
      </c>
      <c r="BE116" s="148">
        <f t="shared" si="4"/>
        <v>0</v>
      </c>
      <c r="BF116" s="148">
        <f t="shared" si="5"/>
        <v>0</v>
      </c>
      <c r="BG116" s="148">
        <f t="shared" si="6"/>
        <v>0</v>
      </c>
      <c r="BH116" s="148">
        <f t="shared" si="7"/>
        <v>0</v>
      </c>
      <c r="BI116" s="148">
        <f t="shared" si="8"/>
        <v>0</v>
      </c>
      <c r="BJ116" s="20" t="s">
        <v>77</v>
      </c>
      <c r="BK116" s="148">
        <f t="shared" si="9"/>
        <v>0</v>
      </c>
      <c r="BL116" s="20" t="s">
        <v>355</v>
      </c>
      <c r="BM116" s="20" t="s">
        <v>363</v>
      </c>
    </row>
    <row r="117" spans="2:65" s="1" customFormat="1" ht="16.5" customHeight="1">
      <c r="B117" s="139"/>
      <c r="C117" s="140" t="s">
        <v>130</v>
      </c>
      <c r="D117" s="140" t="s">
        <v>126</v>
      </c>
      <c r="E117" s="141" t="s">
        <v>364</v>
      </c>
      <c r="F117" s="214" t="s">
        <v>365</v>
      </c>
      <c r="G117" s="214"/>
      <c r="H117" s="214"/>
      <c r="I117" s="214"/>
      <c r="J117" s="142" t="s">
        <v>362</v>
      </c>
      <c r="K117" s="143"/>
      <c r="L117" s="215"/>
      <c r="M117" s="215"/>
      <c r="N117" s="215">
        <f t="shared" si="0"/>
        <v>0</v>
      </c>
      <c r="O117" s="215"/>
      <c r="P117" s="215"/>
      <c r="Q117" s="215"/>
      <c r="R117" s="144"/>
      <c r="T117" s="145" t="s">
        <v>5</v>
      </c>
      <c r="U117" s="42" t="s">
        <v>34</v>
      </c>
      <c r="V117" s="146">
        <v>0</v>
      </c>
      <c r="W117" s="146">
        <f t="shared" si="1"/>
        <v>0</v>
      </c>
      <c r="X117" s="146">
        <v>0</v>
      </c>
      <c r="Y117" s="146">
        <f t="shared" si="2"/>
        <v>0</v>
      </c>
      <c r="Z117" s="146">
        <v>0</v>
      </c>
      <c r="AA117" s="147">
        <f t="shared" si="3"/>
        <v>0</v>
      </c>
      <c r="AR117" s="20" t="s">
        <v>355</v>
      </c>
      <c r="AT117" s="20" t="s">
        <v>126</v>
      </c>
      <c r="AU117" s="20" t="s">
        <v>91</v>
      </c>
      <c r="AY117" s="20" t="s">
        <v>125</v>
      </c>
      <c r="BE117" s="148">
        <f t="shared" si="4"/>
        <v>0</v>
      </c>
      <c r="BF117" s="148">
        <f t="shared" si="5"/>
        <v>0</v>
      </c>
      <c r="BG117" s="148">
        <f t="shared" si="6"/>
        <v>0</v>
      </c>
      <c r="BH117" s="148">
        <f t="shared" si="7"/>
        <v>0</v>
      </c>
      <c r="BI117" s="148">
        <f t="shared" si="8"/>
        <v>0</v>
      </c>
      <c r="BJ117" s="20" t="s">
        <v>77</v>
      </c>
      <c r="BK117" s="148">
        <f t="shared" si="9"/>
        <v>0</v>
      </c>
      <c r="BL117" s="20" t="s">
        <v>355</v>
      </c>
      <c r="BM117" s="20" t="s">
        <v>366</v>
      </c>
    </row>
    <row r="118" spans="2:65" s="1" customFormat="1" ht="38.25" customHeight="1">
      <c r="B118" s="139"/>
      <c r="C118" s="140" t="s">
        <v>145</v>
      </c>
      <c r="D118" s="140" t="s">
        <v>126</v>
      </c>
      <c r="E118" s="141" t="s">
        <v>367</v>
      </c>
      <c r="F118" s="214" t="s">
        <v>368</v>
      </c>
      <c r="G118" s="214"/>
      <c r="H118" s="214"/>
      <c r="I118" s="214"/>
      <c r="J118" s="142" t="s">
        <v>302</v>
      </c>
      <c r="K118" s="143"/>
      <c r="L118" s="215"/>
      <c r="M118" s="215"/>
      <c r="N118" s="215">
        <f t="shared" si="0"/>
        <v>0</v>
      </c>
      <c r="O118" s="215"/>
      <c r="P118" s="215"/>
      <c r="Q118" s="215"/>
      <c r="R118" s="144"/>
      <c r="T118" s="145" t="s">
        <v>5</v>
      </c>
      <c r="U118" s="42" t="s">
        <v>34</v>
      </c>
      <c r="V118" s="146">
        <v>0</v>
      </c>
      <c r="W118" s="146">
        <f t="shared" si="1"/>
        <v>0</v>
      </c>
      <c r="X118" s="146">
        <v>0</v>
      </c>
      <c r="Y118" s="146">
        <f t="shared" si="2"/>
        <v>0</v>
      </c>
      <c r="Z118" s="146">
        <v>0</v>
      </c>
      <c r="AA118" s="147">
        <f t="shared" si="3"/>
        <v>0</v>
      </c>
      <c r="AR118" s="20" t="s">
        <v>355</v>
      </c>
      <c r="AT118" s="20" t="s">
        <v>126</v>
      </c>
      <c r="AU118" s="20" t="s">
        <v>91</v>
      </c>
      <c r="AY118" s="20" t="s">
        <v>125</v>
      </c>
      <c r="BE118" s="148">
        <f t="shared" si="4"/>
        <v>0</v>
      </c>
      <c r="BF118" s="148">
        <f t="shared" si="5"/>
        <v>0</v>
      </c>
      <c r="BG118" s="148">
        <f t="shared" si="6"/>
        <v>0</v>
      </c>
      <c r="BH118" s="148">
        <f t="shared" si="7"/>
        <v>0</v>
      </c>
      <c r="BI118" s="148">
        <f t="shared" si="8"/>
        <v>0</v>
      </c>
      <c r="BJ118" s="20" t="s">
        <v>77</v>
      </c>
      <c r="BK118" s="148">
        <f t="shared" si="9"/>
        <v>0</v>
      </c>
      <c r="BL118" s="20" t="s">
        <v>355</v>
      </c>
      <c r="BM118" s="20" t="s">
        <v>369</v>
      </c>
    </row>
    <row r="119" spans="2:65" s="1" customFormat="1" ht="16.5" customHeight="1">
      <c r="B119" s="139"/>
      <c r="C119" s="140" t="s">
        <v>150</v>
      </c>
      <c r="D119" s="140" t="s">
        <v>126</v>
      </c>
      <c r="E119" s="141" t="s">
        <v>370</v>
      </c>
      <c r="F119" s="214" t="s">
        <v>371</v>
      </c>
      <c r="G119" s="214"/>
      <c r="H119" s="214"/>
      <c r="I119" s="214"/>
      <c r="J119" s="142" t="s">
        <v>372</v>
      </c>
      <c r="K119" s="143"/>
      <c r="L119" s="215"/>
      <c r="M119" s="215"/>
      <c r="N119" s="215">
        <f t="shared" si="0"/>
        <v>0</v>
      </c>
      <c r="O119" s="215"/>
      <c r="P119" s="215"/>
      <c r="Q119" s="215"/>
      <c r="R119" s="144"/>
      <c r="T119" s="145" t="s">
        <v>5</v>
      </c>
      <c r="U119" s="42" t="s">
        <v>34</v>
      </c>
      <c r="V119" s="146">
        <v>0</v>
      </c>
      <c r="W119" s="146">
        <f t="shared" si="1"/>
        <v>0</v>
      </c>
      <c r="X119" s="146">
        <v>0</v>
      </c>
      <c r="Y119" s="146">
        <f t="shared" si="2"/>
        <v>0</v>
      </c>
      <c r="Z119" s="146">
        <v>0</v>
      </c>
      <c r="AA119" s="147">
        <f t="shared" si="3"/>
        <v>0</v>
      </c>
      <c r="AR119" s="20" t="s">
        <v>355</v>
      </c>
      <c r="AT119" s="20" t="s">
        <v>126</v>
      </c>
      <c r="AU119" s="20" t="s">
        <v>91</v>
      </c>
      <c r="AY119" s="20" t="s">
        <v>125</v>
      </c>
      <c r="BE119" s="148">
        <f t="shared" si="4"/>
        <v>0</v>
      </c>
      <c r="BF119" s="148">
        <f t="shared" si="5"/>
        <v>0</v>
      </c>
      <c r="BG119" s="148">
        <f t="shared" si="6"/>
        <v>0</v>
      </c>
      <c r="BH119" s="148">
        <f t="shared" si="7"/>
        <v>0</v>
      </c>
      <c r="BI119" s="148">
        <f t="shared" si="8"/>
        <v>0</v>
      </c>
      <c r="BJ119" s="20" t="s">
        <v>77</v>
      </c>
      <c r="BK119" s="148">
        <f t="shared" si="9"/>
        <v>0</v>
      </c>
      <c r="BL119" s="20" t="s">
        <v>355</v>
      </c>
      <c r="BM119" s="20" t="s">
        <v>373</v>
      </c>
    </row>
    <row r="120" spans="2:65" s="1" customFormat="1" ht="38.25" customHeight="1">
      <c r="B120" s="139"/>
      <c r="C120" s="140" t="s">
        <v>156</v>
      </c>
      <c r="D120" s="140" t="s">
        <v>126</v>
      </c>
      <c r="E120" s="141" t="s">
        <v>374</v>
      </c>
      <c r="F120" s="214" t="s">
        <v>375</v>
      </c>
      <c r="G120" s="214"/>
      <c r="H120" s="214"/>
      <c r="I120" s="214"/>
      <c r="J120" s="142" t="s">
        <v>376</v>
      </c>
      <c r="K120" s="143">
        <v>1</v>
      </c>
      <c r="L120" s="215"/>
      <c r="M120" s="215"/>
      <c r="N120" s="215">
        <f t="shared" si="0"/>
        <v>0</v>
      </c>
      <c r="O120" s="215"/>
      <c r="P120" s="215"/>
      <c r="Q120" s="215"/>
      <c r="R120" s="144"/>
      <c r="T120" s="145" t="s">
        <v>5</v>
      </c>
      <c r="U120" s="42" t="s">
        <v>34</v>
      </c>
      <c r="V120" s="146">
        <v>0</v>
      </c>
      <c r="W120" s="146">
        <f t="shared" si="1"/>
        <v>0</v>
      </c>
      <c r="X120" s="146">
        <v>0</v>
      </c>
      <c r="Y120" s="146">
        <f t="shared" si="2"/>
        <v>0</v>
      </c>
      <c r="Z120" s="146">
        <v>0</v>
      </c>
      <c r="AA120" s="147">
        <f t="shared" si="3"/>
        <v>0</v>
      </c>
      <c r="AR120" s="20" t="s">
        <v>355</v>
      </c>
      <c r="AT120" s="20" t="s">
        <v>126</v>
      </c>
      <c r="AU120" s="20" t="s">
        <v>91</v>
      </c>
      <c r="AY120" s="20" t="s">
        <v>125</v>
      </c>
      <c r="BE120" s="148">
        <f t="shared" si="4"/>
        <v>0</v>
      </c>
      <c r="BF120" s="148">
        <f t="shared" si="5"/>
        <v>0</v>
      </c>
      <c r="BG120" s="148">
        <f t="shared" si="6"/>
        <v>0</v>
      </c>
      <c r="BH120" s="148">
        <f t="shared" si="7"/>
        <v>0</v>
      </c>
      <c r="BI120" s="148">
        <f t="shared" si="8"/>
        <v>0</v>
      </c>
      <c r="BJ120" s="20" t="s">
        <v>77</v>
      </c>
      <c r="BK120" s="148">
        <f t="shared" si="9"/>
        <v>0</v>
      </c>
      <c r="BL120" s="20" t="s">
        <v>355</v>
      </c>
      <c r="BM120" s="20" t="s">
        <v>377</v>
      </c>
    </row>
    <row r="121" spans="2:65" s="1" customFormat="1" ht="38.25" customHeight="1">
      <c r="B121" s="139"/>
      <c r="C121" s="140" t="s">
        <v>162</v>
      </c>
      <c r="D121" s="140" t="s">
        <v>126</v>
      </c>
      <c r="E121" s="141" t="s">
        <v>378</v>
      </c>
      <c r="F121" s="214" t="s">
        <v>379</v>
      </c>
      <c r="G121" s="214"/>
      <c r="H121" s="214"/>
      <c r="I121" s="214"/>
      <c r="J121" s="142" t="s">
        <v>376</v>
      </c>
      <c r="K121" s="143"/>
      <c r="L121" s="215"/>
      <c r="M121" s="215"/>
      <c r="N121" s="215">
        <f t="shared" si="0"/>
        <v>0</v>
      </c>
      <c r="O121" s="215"/>
      <c r="P121" s="215"/>
      <c r="Q121" s="215"/>
      <c r="R121" s="144"/>
      <c r="T121" s="145" t="s">
        <v>5</v>
      </c>
      <c r="U121" s="42" t="s">
        <v>34</v>
      </c>
      <c r="V121" s="146">
        <v>0</v>
      </c>
      <c r="W121" s="146">
        <f t="shared" si="1"/>
        <v>0</v>
      </c>
      <c r="X121" s="146">
        <v>0</v>
      </c>
      <c r="Y121" s="146">
        <f t="shared" si="2"/>
        <v>0</v>
      </c>
      <c r="Z121" s="146">
        <v>0</v>
      </c>
      <c r="AA121" s="147">
        <f t="shared" si="3"/>
        <v>0</v>
      </c>
      <c r="AR121" s="20" t="s">
        <v>355</v>
      </c>
      <c r="AT121" s="20" t="s">
        <v>126</v>
      </c>
      <c r="AU121" s="20" t="s">
        <v>91</v>
      </c>
      <c r="AY121" s="20" t="s">
        <v>125</v>
      </c>
      <c r="BE121" s="148">
        <f t="shared" si="4"/>
        <v>0</v>
      </c>
      <c r="BF121" s="148">
        <f t="shared" si="5"/>
        <v>0</v>
      </c>
      <c r="BG121" s="148">
        <f t="shared" si="6"/>
        <v>0</v>
      </c>
      <c r="BH121" s="148">
        <f t="shared" si="7"/>
        <v>0</v>
      </c>
      <c r="BI121" s="148">
        <f t="shared" si="8"/>
        <v>0</v>
      </c>
      <c r="BJ121" s="20" t="s">
        <v>77</v>
      </c>
      <c r="BK121" s="148">
        <f t="shared" si="9"/>
        <v>0</v>
      </c>
      <c r="BL121" s="20" t="s">
        <v>355</v>
      </c>
      <c r="BM121" s="20" t="s">
        <v>380</v>
      </c>
    </row>
    <row r="122" spans="2:65" s="1" customFormat="1" ht="16.5" customHeight="1">
      <c r="B122" s="139"/>
      <c r="C122" s="140" t="s">
        <v>167</v>
      </c>
      <c r="D122" s="140" t="s">
        <v>126</v>
      </c>
      <c r="E122" s="141" t="s">
        <v>381</v>
      </c>
      <c r="F122" s="214" t="s">
        <v>382</v>
      </c>
      <c r="G122" s="214"/>
      <c r="H122" s="214"/>
      <c r="I122" s="214"/>
      <c r="J122" s="142" t="s">
        <v>376</v>
      </c>
      <c r="K122" s="143"/>
      <c r="L122" s="215"/>
      <c r="M122" s="215"/>
      <c r="N122" s="215">
        <f t="shared" si="0"/>
        <v>0</v>
      </c>
      <c r="O122" s="215"/>
      <c r="P122" s="215"/>
      <c r="Q122" s="215"/>
      <c r="R122" s="144"/>
      <c r="T122" s="145" t="s">
        <v>5</v>
      </c>
      <c r="U122" s="42" t="s">
        <v>34</v>
      </c>
      <c r="V122" s="146">
        <v>0</v>
      </c>
      <c r="W122" s="146">
        <f t="shared" si="1"/>
        <v>0</v>
      </c>
      <c r="X122" s="146">
        <v>0</v>
      </c>
      <c r="Y122" s="146">
        <f t="shared" si="2"/>
        <v>0</v>
      </c>
      <c r="Z122" s="146">
        <v>0</v>
      </c>
      <c r="AA122" s="147">
        <f t="shared" si="3"/>
        <v>0</v>
      </c>
      <c r="AR122" s="20" t="s">
        <v>355</v>
      </c>
      <c r="AT122" s="20" t="s">
        <v>126</v>
      </c>
      <c r="AU122" s="20" t="s">
        <v>91</v>
      </c>
      <c r="AY122" s="20" t="s">
        <v>125</v>
      </c>
      <c r="BE122" s="148">
        <f t="shared" si="4"/>
        <v>0</v>
      </c>
      <c r="BF122" s="148">
        <f t="shared" si="5"/>
        <v>0</v>
      </c>
      <c r="BG122" s="148">
        <f t="shared" si="6"/>
        <v>0</v>
      </c>
      <c r="BH122" s="148">
        <f t="shared" si="7"/>
        <v>0</v>
      </c>
      <c r="BI122" s="148">
        <f t="shared" si="8"/>
        <v>0</v>
      </c>
      <c r="BJ122" s="20" t="s">
        <v>77</v>
      </c>
      <c r="BK122" s="148">
        <f t="shared" si="9"/>
        <v>0</v>
      </c>
      <c r="BL122" s="20" t="s">
        <v>355</v>
      </c>
      <c r="BM122" s="20" t="s">
        <v>383</v>
      </c>
    </row>
    <row r="123" spans="2:65" s="1" customFormat="1" ht="16.5" customHeight="1">
      <c r="B123" s="139"/>
      <c r="C123" s="140" t="s">
        <v>172</v>
      </c>
      <c r="D123" s="140" t="s">
        <v>126</v>
      </c>
      <c r="E123" s="141" t="s">
        <v>384</v>
      </c>
      <c r="F123" s="214" t="s">
        <v>385</v>
      </c>
      <c r="G123" s="214"/>
      <c r="H123" s="214"/>
      <c r="I123" s="214"/>
      <c r="J123" s="142" t="s">
        <v>362</v>
      </c>
      <c r="K123" s="143"/>
      <c r="L123" s="215"/>
      <c r="M123" s="215"/>
      <c r="N123" s="215">
        <f t="shared" si="0"/>
        <v>0</v>
      </c>
      <c r="O123" s="215"/>
      <c r="P123" s="215"/>
      <c r="Q123" s="215"/>
      <c r="R123" s="144"/>
      <c r="T123" s="145" t="s">
        <v>5</v>
      </c>
      <c r="U123" s="169" t="s">
        <v>34</v>
      </c>
      <c r="V123" s="170">
        <v>0</v>
      </c>
      <c r="W123" s="170">
        <f t="shared" si="1"/>
        <v>0</v>
      </c>
      <c r="X123" s="170">
        <v>0</v>
      </c>
      <c r="Y123" s="170">
        <f t="shared" si="2"/>
        <v>0</v>
      </c>
      <c r="Z123" s="170">
        <v>0</v>
      </c>
      <c r="AA123" s="171">
        <f t="shared" si="3"/>
        <v>0</v>
      </c>
      <c r="AR123" s="20" t="s">
        <v>355</v>
      </c>
      <c r="AT123" s="20" t="s">
        <v>126</v>
      </c>
      <c r="AU123" s="20" t="s">
        <v>91</v>
      </c>
      <c r="AY123" s="20" t="s">
        <v>125</v>
      </c>
      <c r="BE123" s="148">
        <f t="shared" si="4"/>
        <v>0</v>
      </c>
      <c r="BF123" s="148">
        <f t="shared" si="5"/>
        <v>0</v>
      </c>
      <c r="BG123" s="148">
        <f t="shared" si="6"/>
        <v>0</v>
      </c>
      <c r="BH123" s="148">
        <f t="shared" si="7"/>
        <v>0</v>
      </c>
      <c r="BI123" s="148">
        <f t="shared" si="8"/>
        <v>0</v>
      </c>
      <c r="BJ123" s="20" t="s">
        <v>77</v>
      </c>
      <c r="BK123" s="148">
        <f t="shared" si="9"/>
        <v>0</v>
      </c>
      <c r="BL123" s="20" t="s">
        <v>355</v>
      </c>
      <c r="BM123" s="20" t="s">
        <v>386</v>
      </c>
    </row>
    <row r="124" spans="2:65" s="1" customFormat="1" ht="6.95" customHeight="1"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9"/>
    </row>
  </sheetData>
  <mergeCells count="85">
    <mergeCell ref="F117:I117"/>
    <mergeCell ref="F119:I119"/>
    <mergeCell ref="F118:I118"/>
    <mergeCell ref="L117:M117"/>
    <mergeCell ref="N117:Q117"/>
    <mergeCell ref="L118:M118"/>
    <mergeCell ref="N118:Q118"/>
    <mergeCell ref="L119:M119"/>
    <mergeCell ref="N119:Q119"/>
    <mergeCell ref="N111:Q111"/>
    <mergeCell ref="N112:Q112"/>
    <mergeCell ref="N113:Q113"/>
    <mergeCell ref="F114:I114"/>
    <mergeCell ref="F116:I116"/>
    <mergeCell ref="L114:M114"/>
    <mergeCell ref="N114:Q114"/>
    <mergeCell ref="F115:I115"/>
    <mergeCell ref="L115:M115"/>
    <mergeCell ref="N115:Q115"/>
    <mergeCell ref="L116:M116"/>
    <mergeCell ref="N116:Q116"/>
    <mergeCell ref="M107:Q107"/>
    <mergeCell ref="M108:Q108"/>
    <mergeCell ref="F110:I110"/>
    <mergeCell ref="L110:M110"/>
    <mergeCell ref="N110:Q110"/>
    <mergeCell ref="N90:Q90"/>
    <mergeCell ref="N92:Q92"/>
    <mergeCell ref="L94:Q94"/>
    <mergeCell ref="C100:Q100"/>
    <mergeCell ref="M105:P105"/>
    <mergeCell ref="F102:P102"/>
    <mergeCell ref="F103:P103"/>
    <mergeCell ref="M84:Q84"/>
    <mergeCell ref="C86:G86"/>
    <mergeCell ref="N86:Q86"/>
    <mergeCell ref="N88:Q88"/>
    <mergeCell ref="N89:Q89"/>
    <mergeCell ref="C76:Q76"/>
    <mergeCell ref="F79:P79"/>
    <mergeCell ref="F78:P78"/>
    <mergeCell ref="M81:P81"/>
    <mergeCell ref="M83:Q83"/>
    <mergeCell ref="H35:J35"/>
    <mergeCell ref="M35:P35"/>
    <mergeCell ref="H36:J36"/>
    <mergeCell ref="M36:P36"/>
    <mergeCell ref="L38:P38"/>
    <mergeCell ref="H32:J32"/>
    <mergeCell ref="M32:P32"/>
    <mergeCell ref="H33:J33"/>
    <mergeCell ref="M33:P33"/>
    <mergeCell ref="H34:J34"/>
    <mergeCell ref="M34:P34"/>
    <mergeCell ref="E24:L24"/>
    <mergeCell ref="H1:K1"/>
    <mergeCell ref="S2:AC2"/>
    <mergeCell ref="M27:P27"/>
    <mergeCell ref="M30:P30"/>
    <mergeCell ref="M28:P28"/>
    <mergeCell ref="F123:I123"/>
    <mergeCell ref="L123:M123"/>
    <mergeCell ref="N123:Q123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F122:I122"/>
    <mergeCell ref="F120:I120"/>
    <mergeCell ref="L120:M120"/>
    <mergeCell ref="N120:Q120"/>
    <mergeCell ref="F121:I121"/>
    <mergeCell ref="L121:M121"/>
    <mergeCell ref="N121:Q121"/>
    <mergeCell ref="L122:M122"/>
    <mergeCell ref="N122:Q122"/>
  </mergeCells>
  <hyperlinks>
    <hyperlink ref="F1:G1" location="C2" display="1) Krycí list rozpočtu"/>
    <hyperlink ref="H1:K1" location="C86" display="2) Rekapitulace rozpočtu"/>
    <hyperlink ref="L1" location="C110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SO 01 Komunikace</vt:lpstr>
      <vt:lpstr>100 - VON</vt:lpstr>
      <vt:lpstr>'01 - SO 01 Komunikace'!Názvy_tisku</vt:lpstr>
      <vt:lpstr>'100 - VON'!Názvy_tisku</vt:lpstr>
      <vt:lpstr>'Rekapitulace stavby'!Názvy_tisku</vt:lpstr>
      <vt:lpstr>'01 - SO 01 Komunikace'!Oblast_tisku</vt:lpstr>
      <vt:lpstr>'100 - VON'!Oblast_tisku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DESKTOP-4NS5FKT\uzivatel</dc:creator>
  <cp:lastModifiedBy>Hobza Jaroslav</cp:lastModifiedBy>
  <dcterms:created xsi:type="dcterms:W3CDTF">2018-12-09T08:54:57Z</dcterms:created>
  <dcterms:modified xsi:type="dcterms:W3CDTF">2019-05-07T08:45:07Z</dcterms:modified>
</cp:coreProperties>
</file>