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Oceán sanace\"/>
    </mc:Choice>
  </mc:AlternateContent>
  <bookViews>
    <workbookView xWindow="-120" yWindow="-120" windowWidth="29040" windowHeight="15840" activeTab="3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Stavba!$H$41</definedName>
    <definedName name="CenaCelkem">Stavba!$G$28</definedName>
    <definedName name="CenaCelkemBezDPH">Stavba!$G$27</definedName>
    <definedName name="CenaCelkemVypocet" localSheetId="1">Stavba!$I$41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Stavba!$G$23</definedName>
    <definedName name="DPHZakl">Stavba!$G$25</definedName>
    <definedName name="dpsc" localSheetId="1">Stavba!$D$13</definedName>
    <definedName name="IČO" localSheetId="1">Stavba!$I$11</definedName>
    <definedName name="Mena">Stavba!$J$28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Stavba!$B$37</definedName>
    <definedName name="_xlnm.Print_Area" localSheetId="3">'01 01 Pol'!$A$1:$X$45</definedName>
    <definedName name="_xlnm.Print_Area" localSheetId="1">Stavba!$A$1:$J$55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Stavba!$E$22</definedName>
    <definedName name="SazbaDPH1">'[1]Krycí list'!$C$30</definedName>
    <definedName name="SazbaDPH2" localSheetId="1">Stavba!$E$24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Stavba!$B$1:$J$35</definedName>
    <definedName name="ZakladDPHSni">Stavba!$G$22</definedName>
    <definedName name="ZakladDPHSniVypocet" localSheetId="1">Stavba!$F$41</definedName>
    <definedName name="ZakladDPHZakl">Stavba!$G$24</definedName>
    <definedName name="ZakladDPHZaklVypocet" localSheetId="1">Stavba!$G$41</definedName>
    <definedName name="ZaObjednatele">Stavba!$G$33</definedName>
    <definedName name="Zaokrouhleni">Stavba!$G$26</definedName>
    <definedName name="ZaZhotovitele">Stavba!$D$33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2" i="12" l="1"/>
  <c r="I54" i="1" l="1"/>
  <c r="G9" i="12"/>
  <c r="M9" i="12" s="1"/>
  <c r="I9" i="12"/>
  <c r="K9" i="12"/>
  <c r="O9" i="12"/>
  <c r="Q9" i="12"/>
  <c r="V9" i="12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I19" i="12"/>
  <c r="K19" i="12"/>
  <c r="M19" i="12"/>
  <c r="O19" i="12"/>
  <c r="Q19" i="12"/>
  <c r="V19" i="12"/>
  <c r="G21" i="12"/>
  <c r="M21" i="12" s="1"/>
  <c r="I21" i="12"/>
  <c r="K21" i="12"/>
  <c r="K20" i="12" s="1"/>
  <c r="O21" i="12"/>
  <c r="Q21" i="12"/>
  <c r="V21" i="12"/>
  <c r="G22" i="12"/>
  <c r="M22" i="12" s="1"/>
  <c r="I22" i="12"/>
  <c r="K22" i="12"/>
  <c r="O22" i="12"/>
  <c r="Q22" i="12"/>
  <c r="V22" i="12"/>
  <c r="G24" i="12"/>
  <c r="G23" i="12" s="1"/>
  <c r="I51" i="1" s="1"/>
  <c r="I24" i="12"/>
  <c r="I23" i="12" s="1"/>
  <c r="K24" i="12"/>
  <c r="K23" i="12" s="1"/>
  <c r="O24" i="12"/>
  <c r="O23" i="12" s="1"/>
  <c r="Q24" i="12"/>
  <c r="Q23" i="12" s="1"/>
  <c r="V24" i="12"/>
  <c r="V23" i="12" s="1"/>
  <c r="G26" i="12"/>
  <c r="M26" i="12" s="1"/>
  <c r="I26" i="12"/>
  <c r="K26" i="12"/>
  <c r="O26" i="12"/>
  <c r="Q26" i="12"/>
  <c r="V26" i="12"/>
  <c r="G27" i="12"/>
  <c r="M27" i="12" s="1"/>
  <c r="I27" i="12"/>
  <c r="K27" i="12"/>
  <c r="O27" i="12"/>
  <c r="Q27" i="12"/>
  <c r="V27" i="12"/>
  <c r="G28" i="12"/>
  <c r="M28" i="12" s="1"/>
  <c r="I28" i="12"/>
  <c r="K28" i="12"/>
  <c r="O28" i="12"/>
  <c r="Q28" i="12"/>
  <c r="V28" i="12"/>
  <c r="G29" i="12"/>
  <c r="M29" i="12" s="1"/>
  <c r="I29" i="12"/>
  <c r="K29" i="12"/>
  <c r="O29" i="12"/>
  <c r="Q29" i="12"/>
  <c r="V29" i="12"/>
  <c r="G30" i="12"/>
  <c r="M30" i="12" s="1"/>
  <c r="I30" i="12"/>
  <c r="K30" i="12"/>
  <c r="O30" i="12"/>
  <c r="Q30" i="12"/>
  <c r="V30" i="12"/>
  <c r="G31" i="12"/>
  <c r="M31" i="12" s="1"/>
  <c r="I31" i="12"/>
  <c r="K31" i="12"/>
  <c r="O31" i="12"/>
  <c r="Q31" i="12"/>
  <c r="V31" i="12"/>
  <c r="G33" i="12"/>
  <c r="M33" i="12" s="1"/>
  <c r="I33" i="12"/>
  <c r="K33" i="12"/>
  <c r="O33" i="12"/>
  <c r="Q33" i="12"/>
  <c r="V33" i="12"/>
  <c r="AE35" i="12"/>
  <c r="F40" i="1" s="1"/>
  <c r="I18" i="1"/>
  <c r="I17" i="1"/>
  <c r="O20" i="12" l="1"/>
  <c r="G20" i="12"/>
  <c r="I50" i="1" s="1"/>
  <c r="O16" i="12"/>
  <c r="AF35" i="12"/>
  <c r="G39" i="1" s="1"/>
  <c r="I25" i="12"/>
  <c r="Q20" i="12"/>
  <c r="Q16" i="12"/>
  <c r="G8" i="12"/>
  <c r="Q32" i="12"/>
  <c r="F39" i="1"/>
  <c r="V32" i="12"/>
  <c r="I32" i="12"/>
  <c r="V25" i="12"/>
  <c r="K25" i="12"/>
  <c r="V16" i="12"/>
  <c r="I16" i="12"/>
  <c r="V8" i="12"/>
  <c r="I8" i="12"/>
  <c r="O32" i="12"/>
  <c r="I53" i="1"/>
  <c r="I19" i="1" s="1"/>
  <c r="Q25" i="12"/>
  <c r="V20" i="12"/>
  <c r="I20" i="12"/>
  <c r="O8" i="12"/>
  <c r="M16" i="12"/>
  <c r="Q8" i="12"/>
  <c r="K32" i="12"/>
  <c r="O25" i="12"/>
  <c r="G25" i="12"/>
  <c r="I52" i="1" s="1"/>
  <c r="M20" i="12"/>
  <c r="K16" i="12"/>
  <c r="G16" i="12"/>
  <c r="I49" i="1" s="1"/>
  <c r="K8" i="12"/>
  <c r="F38" i="1"/>
  <c r="M32" i="12"/>
  <c r="M25" i="12"/>
  <c r="M24" i="12"/>
  <c r="M23" i="12" s="1"/>
  <c r="M12" i="12"/>
  <c r="M8" i="12" s="1"/>
  <c r="J27" i="1"/>
  <c r="J25" i="1"/>
  <c r="G37" i="1"/>
  <c r="F37" i="1"/>
  <c r="J22" i="1"/>
  <c r="J23" i="1"/>
  <c r="J24" i="1"/>
  <c r="J26" i="1"/>
  <c r="E23" i="1"/>
  <c r="E25" i="1"/>
  <c r="I48" i="1" l="1"/>
  <c r="G35" i="12"/>
  <c r="G40" i="1"/>
  <c r="H40" i="1" s="1"/>
  <c r="I40" i="1" s="1"/>
  <c r="G38" i="1"/>
  <c r="G41" i="1" s="1"/>
  <c r="G24" i="1" s="1"/>
  <c r="A24" i="1" s="1"/>
  <c r="H39" i="1"/>
  <c r="I39" i="1" s="1"/>
  <c r="I16" i="1"/>
  <c r="I20" i="1" s="1"/>
  <c r="I55" i="1"/>
  <c r="J54" i="1" s="1"/>
  <c r="F41" i="1"/>
  <c r="J53" i="1" l="1"/>
  <c r="H38" i="1"/>
  <c r="H41" i="1" s="1"/>
  <c r="A25" i="1"/>
  <c r="G25" i="1"/>
  <c r="G27" i="1"/>
  <c r="G22" i="1"/>
  <c r="A22" i="1" s="1"/>
  <c r="A23" i="1" s="1"/>
  <c r="I38" i="1"/>
  <c r="I41" i="1" s="1"/>
  <c r="J52" i="1"/>
  <c r="J49" i="1"/>
  <c r="J50" i="1"/>
  <c r="J51" i="1"/>
  <c r="J48" i="1"/>
  <c r="J55" i="1" l="1"/>
  <c r="G23" i="1"/>
  <c r="A26" i="1" s="1"/>
  <c r="A28" i="1" s="1"/>
  <c r="J40" i="1"/>
  <c r="J39" i="1"/>
  <c r="J38" i="1"/>
  <c r="J41" i="1" s="1"/>
  <c r="G28" i="1" l="1"/>
  <c r="G26" i="1" s="1"/>
</calcChain>
</file>

<file path=xl/sharedStrings.xml><?xml version="1.0" encoding="utf-8"?>
<sst xmlns="http://schemas.openxmlformats.org/spreadsheetml/2006/main" count="318" uniqueCount="173">
  <si>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</si>
  <si>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</si>
  <si>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</si>
  <si>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</si>
  <si>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</si>
  <si>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</si>
  <si>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</si>
  <si>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</si>
  <si>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</si>
  <si>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</si>
  <si>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</si>
  <si>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</si>
  <si>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</si>
  <si>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</si>
  <si>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</si>
  <si>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</si>
  <si>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</si>
  <si>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</si>
  <si>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</si>
  <si>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</si>
  <si>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</si>
  <si>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</si>
  <si>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</si>
  <si>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</si>
  <si>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</si>
  <si>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</si>
  <si>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</si>
  <si>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</si>
  <si>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</si>
  <si>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</si>
  <si>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</si>
  <si>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</si>
  <si>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</si>
  <si>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</si>
  <si>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</si>
  <si>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</si>
  <si>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</si>
  <si>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</si>
  <si>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</si>
  <si>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</si>
  <si>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</si>
  <si>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</si>
  <si>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</si>
  <si>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</si>
  <si>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povrchová úprava ploch poškozovaných vysokou vlhkostí DVZ</t>
  </si>
  <si>
    <t xml:space="preserve">Zdivo zázemí </t>
  </si>
  <si>
    <t>Objekt:</t>
  </si>
  <si>
    <t>Rozpočet:</t>
  </si>
  <si>
    <t>Ing. Michael Balík CSc.</t>
  </si>
  <si>
    <t>BA 062</t>
  </si>
  <si>
    <t>ZOO Praha restaurace Oceán</t>
  </si>
  <si>
    <t>U trojského zámku 120/3</t>
  </si>
  <si>
    <t>Praha-Troja</t>
  </si>
  <si>
    <t>17100</t>
  </si>
  <si>
    <t>Balík Michael, Ing.</t>
  </si>
  <si>
    <t>Nad Klikovkou 1477/14</t>
  </si>
  <si>
    <t>Praha-Smíchov</t>
  </si>
  <si>
    <t>15000</t>
  </si>
  <si>
    <t>11225611</t>
  </si>
  <si>
    <t>CZ430419453</t>
  </si>
  <si>
    <t>Stavba</t>
  </si>
  <si>
    <t>Celkem za stavbu</t>
  </si>
  <si>
    <t>CZK</t>
  </si>
  <si>
    <t>Rekapitulace dílů</t>
  </si>
  <si>
    <t>Typ dílu</t>
  </si>
  <si>
    <t>61</t>
  </si>
  <si>
    <t>Úpravy povrchů vnitřní</t>
  </si>
  <si>
    <t>9</t>
  </si>
  <si>
    <t>Ostatní konstrukce, bourání</t>
  </si>
  <si>
    <t>95</t>
  </si>
  <si>
    <t>Dokončovací konstrukce na pozemních stavbách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</si>
  <si>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</si>
  <si>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</si>
  <si>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</si>
  <si>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</si>
  <si>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</si>
  <si>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</si>
  <si>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</si>
  <si>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</si>
  <si>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</si>
  <si>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</si>
  <si>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</si>
  <si>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</si>
  <si>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</si>
  <si>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</si>
  <si>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</si>
  <si>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</si>
  <si>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</si>
  <si>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</si>
  <si>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</si>
  <si>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</si>
  <si>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</si>
  <si>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</si>
  <si>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</si>
  <si>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</si>
  <si>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</si>
  <si>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</si>
  <si>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</si>
  <si>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</si>
  <si>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</si>
  <si>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</si>
  <si>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</si>
  <si>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</si>
  <si>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</si>
  <si>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</si>
  <si>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602011102</t>
  </si>
  <si>
    <t>Postřik proti plísním</t>
  </si>
  <si>
    <t>m2</t>
  </si>
  <si>
    <t>Vlastní</t>
  </si>
  <si>
    <t>Kalk</t>
  </si>
  <si>
    <t>Práce</t>
  </si>
  <si>
    <t>POL1_</t>
  </si>
  <si>
    <t>610991111</t>
  </si>
  <si>
    <t>Zakrývání výplní vnitřních otvorů</t>
  </si>
  <si>
    <t>RTS 19/ II</t>
  </si>
  <si>
    <t>RTS 19/ I</t>
  </si>
  <si>
    <t>612401911</t>
  </si>
  <si>
    <t>Příplatek za zahlazení povrchu</t>
  </si>
  <si>
    <t>6124000</t>
  </si>
  <si>
    <t xml:space="preserve">Začištění omítek v místě napojení sanační a stávající omítky </t>
  </si>
  <si>
    <t>m</t>
  </si>
  <si>
    <t>Indiv</t>
  </si>
  <si>
    <t>61243402</t>
  </si>
  <si>
    <t>Kotvící postřik SP Prep</t>
  </si>
  <si>
    <t xml:space="preserve">m2    </t>
  </si>
  <si>
    <t>61243411</t>
  </si>
  <si>
    <t>Omítka kompresní, tepelně izolační, Kompressenputz Remmers</t>
  </si>
  <si>
    <t>61243422</t>
  </si>
  <si>
    <t>Štuková jemná omítka SP Top Q2</t>
  </si>
  <si>
    <t>938902123</t>
  </si>
  <si>
    <t>Čištění ploch konstrukcí ocel. kartáči</t>
  </si>
  <si>
    <t>978013191</t>
  </si>
  <si>
    <t>Otlučení omítek vnitřních a vnějších stěn v rozsahu do 100 %</t>
  </si>
  <si>
    <t>978023411</t>
  </si>
  <si>
    <t>Vysekání a úprava spár zdiva cihelného mimo komín.</t>
  </si>
  <si>
    <t>952901111</t>
  </si>
  <si>
    <t>Vyčištění budov o výšce podlaží do 4 m</t>
  </si>
  <si>
    <t>952902110</t>
  </si>
  <si>
    <t>Čištění zametáním v místnostech a chodbách</t>
  </si>
  <si>
    <t>999281145</t>
  </si>
  <si>
    <t>Přesun hmot pro opravy a údržbu do v. 6 m, nošením</t>
  </si>
  <si>
    <t>t</t>
  </si>
  <si>
    <t>Přesun hmot</t>
  </si>
  <si>
    <t>POL7_</t>
  </si>
  <si>
    <t>979990001</t>
  </si>
  <si>
    <t>Poplatek za skládku stavební suti</t>
  </si>
  <si>
    <t>Přesun suti</t>
  </si>
  <si>
    <t>POL8_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</si>
  <si>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</si>
  <si>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</si>
  <si>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</si>
  <si>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</si>
  <si>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</si>
  <si>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</si>
  <si>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979082121</t>
  </si>
  <si>
    <t>Příplatek k vnitrost. dopravě suti za dalších 5 m</t>
  </si>
  <si>
    <t>003</t>
  </si>
  <si>
    <t>Zákonný poplatek za uložení odpadu</t>
  </si>
  <si>
    <t xml:space="preserve">t     </t>
  </si>
  <si>
    <t>OPN</t>
  </si>
  <si>
    <t>POL13_0</t>
  </si>
  <si>
    <t>005121010R</t>
  </si>
  <si>
    <t>Soubor</t>
  </si>
  <si>
    <t>VRN</t>
  </si>
  <si>
    <t>POL99_8</t>
  </si>
  <si>
    <t>SUM</t>
  </si>
  <si>
    <t>Poznámky uchazeče k zadání</t>
  </si>
  <si>
    <t>POPUZIV</t>
  </si>
  <si>
    <t>END</t>
  </si>
  <si>
    <t>Zoologická zahrada Hl. m. Prahy</t>
  </si>
  <si>
    <t>00064459</t>
  </si>
  <si>
    <t>CZ00064459</t>
  </si>
  <si>
    <t>Zařízení staveniště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</si>
</sst>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30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15" fillId="0" borderId="0" xfId="0" applyNumberFormat="1" applyFont="1" applyBorder="1" applyAlignment="1">
      <alignment vertical="top" shrinkToFit="1"/>
    </xf>
    <xf numFmtId="4" fontId="15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5" fillId="0" borderId="41" xfId="0" applyFont="1" applyBorder="1" applyAlignment="1">
      <alignment vertical="top"/>
    </xf>
    <xf numFmtId="49" fontId="15" fillId="0" borderId="42" xfId="0" applyNumberFormat="1" applyFont="1" applyBorder="1" applyAlignment="1">
      <alignment vertical="top"/>
    </xf>
    <xf numFmtId="0" fontId="15" fillId="0" borderId="42" xfId="0" applyFont="1" applyBorder="1" applyAlignment="1">
      <alignment horizontal="center" vertical="top" shrinkToFit="1"/>
    </xf>
    <xf numFmtId="164" fontId="15" fillId="0" borderId="42" xfId="0" applyNumberFormat="1" applyFont="1" applyBorder="1" applyAlignment="1">
      <alignment vertical="top" shrinkToFit="1"/>
    </xf>
    <xf numFmtId="4" fontId="15" fillId="4" borderId="42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0" fontId="15" fillId="0" borderId="44" xfId="0" applyFont="1" applyBorder="1" applyAlignment="1">
      <alignment vertical="top"/>
    </xf>
    <xf numFmtId="49" fontId="15" fillId="0" borderId="45" xfId="0" applyNumberFormat="1" applyFont="1" applyBorder="1" applyAlignment="1">
      <alignment vertical="top"/>
    </xf>
    <xf numFmtId="0" fontId="15" fillId="0" borderId="45" xfId="0" applyFont="1" applyBorder="1" applyAlignment="1">
      <alignment horizontal="center" vertical="top" shrinkToFit="1"/>
    </xf>
    <xf numFmtId="164" fontId="15" fillId="0" borderId="45" xfId="0" applyNumberFormat="1" applyFont="1" applyBorder="1" applyAlignment="1">
      <alignment vertical="top" shrinkToFit="1"/>
    </xf>
    <xf numFmtId="4" fontId="15" fillId="4" borderId="45" xfId="0" applyNumberFormat="1" applyFont="1" applyFill="1" applyBorder="1" applyAlignment="1" applyProtection="1">
      <alignment vertical="top" shrinkToFit="1"/>
      <protection locked="0"/>
    </xf>
    <xf numFmtId="4" fontId="15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5" xfId="0" applyNumberFormat="1" applyFont="1" applyBorder="1" applyAlignment="1">
      <alignment horizontal="left" vertical="top" wrapText="1"/>
    </xf>
    <xf numFmtId="49" fontId="15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M25" sqref="M25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84" t="s">
        <v>41</v>
      </c>
      <c r="B2" s="184"/>
      <c r="C2" s="184"/>
      <c r="D2" s="184"/>
      <c r="E2" s="184"/>
      <c r="F2" s="184"/>
      <c r="G2" s="18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</sheetPr>
  <dimension ref="A1:O58"/>
  <sheetViews>
    <sheetView showGridLines="0" topLeftCell="B7" zoomScaleNormal="100" zoomScaleSheetLayoutView="75" workbookViewId="0">
      <selection activeCell="L32" sqref="L3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85" t="s">
        <v>4</v>
      </c>
      <c r="C1" s="186"/>
      <c r="D1" s="186"/>
      <c r="E1" s="186"/>
      <c r="F1" s="186"/>
      <c r="G1" s="186"/>
      <c r="H1" s="186"/>
      <c r="I1" s="186"/>
      <c r="J1" s="187"/>
    </row>
    <row r="2" spans="1:15" ht="36" customHeight="1" x14ac:dyDescent="0.2">
      <c r="A2" s="2"/>
      <c r="B2" s="76" t="s">
        <v>24</v>
      </c>
      <c r="C2" s="77"/>
      <c r="D2" s="78" t="s">
        <v>49</v>
      </c>
      <c r="E2" s="194" t="s">
        <v>50</v>
      </c>
      <c r="F2" s="195"/>
      <c r="G2" s="195"/>
      <c r="H2" s="195"/>
      <c r="I2" s="195"/>
      <c r="J2" s="196"/>
      <c r="O2" s="1"/>
    </row>
    <row r="3" spans="1:15" ht="27" customHeight="1" x14ac:dyDescent="0.2">
      <c r="A3" s="2"/>
      <c r="B3" s="79" t="s">
        <v>46</v>
      </c>
      <c r="C3" s="77"/>
      <c r="D3" s="80" t="s">
        <v>43</v>
      </c>
      <c r="E3" s="197" t="s">
        <v>45</v>
      </c>
      <c r="F3" s="198"/>
      <c r="G3" s="198"/>
      <c r="H3" s="198"/>
      <c r="I3" s="198"/>
      <c r="J3" s="199"/>
    </row>
    <row r="4" spans="1:15" ht="23.25" customHeight="1" x14ac:dyDescent="0.2">
      <c r="A4" s="73">
        <v>1494</v>
      </c>
      <c r="B4" s="81" t="s">
        <v>47</v>
      </c>
      <c r="C4" s="82"/>
      <c r="D4" s="83" t="s">
        <v>43</v>
      </c>
      <c r="E4" s="207" t="s">
        <v>44</v>
      </c>
      <c r="F4" s="208"/>
      <c r="G4" s="208"/>
      <c r="H4" s="208"/>
      <c r="I4" s="208"/>
      <c r="J4" s="209"/>
    </row>
    <row r="5" spans="1:15" ht="24" customHeight="1" x14ac:dyDescent="0.2">
      <c r="A5" s="2"/>
      <c r="B5" s="31" t="s">
        <v>23</v>
      </c>
      <c r="D5" s="212" t="s">
        <v>169</v>
      </c>
      <c r="E5" s="213"/>
      <c r="F5" s="213"/>
      <c r="G5" s="213"/>
      <c r="H5" s="18" t="s">
        <v>42</v>
      </c>
      <c r="I5" s="84" t="s">
        <v>170</v>
      </c>
      <c r="J5" s="8"/>
    </row>
    <row r="6" spans="1:15" ht="15.75" customHeight="1" x14ac:dyDescent="0.2">
      <c r="A6" s="2"/>
      <c r="B6" s="28"/>
      <c r="C6" s="53"/>
      <c r="D6" s="214" t="s">
        <v>51</v>
      </c>
      <c r="E6" s="215"/>
      <c r="F6" s="215"/>
      <c r="G6" s="215"/>
      <c r="H6" s="18" t="s">
        <v>36</v>
      </c>
      <c r="I6" s="22" t="s">
        <v>171</v>
      </c>
      <c r="J6" s="8"/>
    </row>
    <row r="7" spans="1:15" ht="15.75" customHeight="1" x14ac:dyDescent="0.2">
      <c r="A7" s="2"/>
      <c r="B7" s="29"/>
      <c r="C7" s="54"/>
      <c r="D7" s="74" t="s">
        <v>53</v>
      </c>
      <c r="E7" s="216" t="s">
        <v>52</v>
      </c>
      <c r="F7" s="217"/>
      <c r="G7" s="217"/>
      <c r="H7" s="24"/>
      <c r="I7" s="23"/>
      <c r="J7" s="34"/>
    </row>
    <row r="8" spans="1:15" ht="24" hidden="1" customHeight="1" x14ac:dyDescent="0.2">
      <c r="A8" s="2"/>
      <c r="B8" s="31" t="s">
        <v>21</v>
      </c>
      <c r="D8" s="75" t="s">
        <v>54</v>
      </c>
      <c r="H8" s="18" t="s">
        <v>42</v>
      </c>
      <c r="I8" s="84" t="s">
        <v>58</v>
      </c>
      <c r="J8" s="8"/>
    </row>
    <row r="9" spans="1:15" ht="15.75" hidden="1" customHeight="1" x14ac:dyDescent="0.2">
      <c r="A9" s="2"/>
      <c r="B9" s="2"/>
      <c r="D9" s="75" t="s">
        <v>55</v>
      </c>
      <c r="H9" s="18" t="s">
        <v>36</v>
      </c>
      <c r="I9" s="84" t="s">
        <v>59</v>
      </c>
      <c r="J9" s="8"/>
    </row>
    <row r="10" spans="1:15" ht="15.75" hidden="1" customHeight="1" x14ac:dyDescent="0.2">
      <c r="A10" s="2"/>
      <c r="B10" s="35"/>
      <c r="C10" s="54"/>
      <c r="D10" s="74" t="s">
        <v>57</v>
      </c>
      <c r="E10" s="85" t="s">
        <v>56</v>
      </c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1"/>
      <c r="E11" s="201"/>
      <c r="F11" s="201"/>
      <c r="G11" s="201"/>
      <c r="H11" s="18" t="s">
        <v>42</v>
      </c>
      <c r="I11" s="87"/>
      <c r="J11" s="8"/>
    </row>
    <row r="12" spans="1:15" ht="15.75" customHeight="1" x14ac:dyDescent="0.2">
      <c r="A12" s="2"/>
      <c r="B12" s="28"/>
      <c r="C12" s="53"/>
      <c r="D12" s="206"/>
      <c r="E12" s="206"/>
      <c r="F12" s="206"/>
      <c r="G12" s="206"/>
      <c r="H12" s="18" t="s">
        <v>36</v>
      </c>
      <c r="I12" s="87"/>
      <c r="J12" s="8"/>
    </row>
    <row r="13" spans="1:15" ht="15.75" customHeight="1" x14ac:dyDescent="0.2">
      <c r="A13" s="2"/>
      <c r="B13" s="29"/>
      <c r="C13" s="54"/>
      <c r="D13" s="86"/>
      <c r="E13" s="210"/>
      <c r="F13" s="211"/>
      <c r="G13" s="211"/>
      <c r="H13" s="19"/>
      <c r="I13" s="23"/>
      <c r="J13" s="34"/>
    </row>
    <row r="14" spans="1:15" ht="24" customHeight="1" x14ac:dyDescent="0.2">
      <c r="A14" s="2"/>
      <c r="B14" s="43" t="s">
        <v>22</v>
      </c>
      <c r="C14" s="55"/>
      <c r="D14" s="56" t="s">
        <v>48</v>
      </c>
      <c r="E14" s="57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58"/>
      <c r="D15" s="52"/>
      <c r="E15" s="200"/>
      <c r="F15" s="200"/>
      <c r="G15" s="202"/>
      <c r="H15" s="202"/>
      <c r="I15" s="202" t="s">
        <v>31</v>
      </c>
      <c r="J15" s="203"/>
    </row>
    <row r="16" spans="1:15" ht="23.25" customHeight="1" x14ac:dyDescent="0.2">
      <c r="A16" s="140" t="s">
        <v>26</v>
      </c>
      <c r="B16" s="38" t="s">
        <v>26</v>
      </c>
      <c r="C16" s="59"/>
      <c r="D16" s="60"/>
      <c r="E16" s="191"/>
      <c r="F16" s="192"/>
      <c r="G16" s="191"/>
      <c r="H16" s="192"/>
      <c r="I16" s="191">
        <f>SUMIF(F48:F54,A16,I48:I54)+SUMIF(F48:F54,"PSU",I48:I54)</f>
        <v>0</v>
      </c>
      <c r="J16" s="193"/>
    </row>
    <row r="17" spans="1:10" ht="23.25" customHeight="1" x14ac:dyDescent="0.2">
      <c r="A17" s="140" t="s">
        <v>27</v>
      </c>
      <c r="B17" s="38" t="s">
        <v>27</v>
      </c>
      <c r="C17" s="59"/>
      <c r="D17" s="60"/>
      <c r="E17" s="191"/>
      <c r="F17" s="192"/>
      <c r="G17" s="191"/>
      <c r="H17" s="192"/>
      <c r="I17" s="191">
        <f>SUMIF(F48:F54,A17,I48:I54)</f>
        <v>0</v>
      </c>
      <c r="J17" s="193"/>
    </row>
    <row r="18" spans="1:10" ht="23.25" customHeight="1" x14ac:dyDescent="0.2">
      <c r="A18" s="140" t="s">
        <v>28</v>
      </c>
      <c r="B18" s="38" t="s">
        <v>28</v>
      </c>
      <c r="C18" s="59"/>
      <c r="D18" s="60"/>
      <c r="E18" s="191"/>
      <c r="F18" s="192"/>
      <c r="G18" s="191"/>
      <c r="H18" s="192"/>
      <c r="I18" s="191">
        <f>SUMIF(F48:F54,A18,I48:I54)</f>
        <v>0</v>
      </c>
      <c r="J18" s="193"/>
    </row>
    <row r="19" spans="1:10" ht="23.25" customHeight="1" x14ac:dyDescent="0.2">
      <c r="A19" s="140" t="s">
        <v>76</v>
      </c>
      <c r="B19" s="38" t="s">
        <v>29</v>
      </c>
      <c r="C19" s="59"/>
      <c r="D19" s="60"/>
      <c r="E19" s="191"/>
      <c r="F19" s="192"/>
      <c r="G19" s="191"/>
      <c r="H19" s="192"/>
      <c r="I19" s="191">
        <f>SUMIF(F48:F54,A19,I48:I54)</f>
        <v>0</v>
      </c>
      <c r="J19" s="193"/>
    </row>
    <row r="20" spans="1:10" ht="23.25" customHeight="1" x14ac:dyDescent="0.2">
      <c r="A20" s="2"/>
      <c r="B20" s="48" t="s">
        <v>31</v>
      </c>
      <c r="C20" s="61"/>
      <c r="D20" s="62"/>
      <c r="E20" s="204"/>
      <c r="F20" s="205"/>
      <c r="G20" s="204"/>
      <c r="H20" s="205"/>
      <c r="I20" s="204">
        <f>SUM(I16:J19)</f>
        <v>0</v>
      </c>
      <c r="J20" s="223"/>
    </row>
    <row r="21" spans="1:10" ht="33" customHeight="1" x14ac:dyDescent="0.2">
      <c r="A21" s="2"/>
      <c r="B21" s="42" t="s">
        <v>35</v>
      </c>
      <c r="C21" s="59"/>
      <c r="D21" s="60"/>
      <c r="E21" s="63"/>
      <c r="F21" s="39"/>
      <c r="G21" s="33"/>
      <c r="H21" s="33"/>
      <c r="I21" s="33"/>
      <c r="J21" s="40"/>
    </row>
    <row r="22" spans="1:10" ht="23.25" customHeight="1" x14ac:dyDescent="0.2">
      <c r="A22" s="2">
        <f>ZakladDPHSni*SazbaDPH1/100</f>
        <v>0</v>
      </c>
      <c r="B22" s="38" t="s">
        <v>13</v>
      </c>
      <c r="C22" s="59"/>
      <c r="D22" s="60"/>
      <c r="E22" s="64">
        <v>15</v>
      </c>
      <c r="F22" s="39" t="s">
        <v>0</v>
      </c>
      <c r="G22" s="221">
        <f>ZakladDPHSniVypocet</f>
        <v>0</v>
      </c>
      <c r="H22" s="222"/>
      <c r="I22" s="222"/>
      <c r="J22" s="40" t="str">
        <f t="shared" ref="J22:J27" si="0">Mena</f>
        <v>CZK</v>
      </c>
    </row>
    <row r="23" spans="1:10" ht="23.25" customHeight="1" x14ac:dyDescent="0.2">
      <c r="A23" s="2">
        <f>(A22-INT(A22))*100</f>
        <v>0</v>
      </c>
      <c r="B23" s="38" t="s">
        <v>14</v>
      </c>
      <c r="C23" s="59"/>
      <c r="D23" s="60"/>
      <c r="E23" s="64">
        <f>SazbaDPH1</f>
        <v>15</v>
      </c>
      <c r="F23" s="39" t="s">
        <v>0</v>
      </c>
      <c r="G23" s="219">
        <f>A22</f>
        <v>0</v>
      </c>
      <c r="H23" s="220"/>
      <c r="I23" s="220"/>
      <c r="J23" s="40" t="str">
        <f t="shared" si="0"/>
        <v>CZK</v>
      </c>
    </row>
    <row r="24" spans="1:10" ht="23.25" customHeight="1" x14ac:dyDescent="0.2">
      <c r="A24" s="2">
        <f>ZakladDPHZakl*SazbaDPH2/100</f>
        <v>0</v>
      </c>
      <c r="B24" s="38" t="s">
        <v>15</v>
      </c>
      <c r="C24" s="59"/>
      <c r="D24" s="60"/>
      <c r="E24" s="64">
        <v>21</v>
      </c>
      <c r="F24" s="39" t="s">
        <v>0</v>
      </c>
      <c r="G24" s="221">
        <f>ZakladDPHZaklVypocet</f>
        <v>0</v>
      </c>
      <c r="H24" s="222"/>
      <c r="I24" s="222"/>
      <c r="J24" s="40" t="str">
        <f t="shared" si="0"/>
        <v>CZK</v>
      </c>
    </row>
    <row r="25" spans="1:10" ht="23.25" customHeight="1" x14ac:dyDescent="0.2">
      <c r="A25" s="2">
        <f>(A24-INT(A24))*100</f>
        <v>0</v>
      </c>
      <c r="B25" s="32" t="s">
        <v>16</v>
      </c>
      <c r="C25" s="65"/>
      <c r="D25" s="52"/>
      <c r="E25" s="66">
        <f>SazbaDPH2</f>
        <v>21</v>
      </c>
      <c r="F25" s="30" t="s">
        <v>0</v>
      </c>
      <c r="G25" s="188">
        <f>A24</f>
        <v>0</v>
      </c>
      <c r="H25" s="189"/>
      <c r="I25" s="189"/>
      <c r="J25" s="37" t="str">
        <f t="shared" si="0"/>
        <v>CZK</v>
      </c>
    </row>
    <row r="26" spans="1:10" ht="23.25" customHeight="1" thickBot="1" x14ac:dyDescent="0.25">
      <c r="A26" s="2">
        <f>ZakladDPHSni+DPHSni+ZakladDPHZakl+DPHZakl</f>
        <v>0</v>
      </c>
      <c r="B26" s="31" t="s">
        <v>5</v>
      </c>
      <c r="C26" s="67"/>
      <c r="D26" s="68"/>
      <c r="E26" s="67"/>
      <c r="F26" s="16"/>
      <c r="G26" s="190">
        <f>CenaCelkem-(ZakladDPHSni+DPHSni+ZakladDPHZakl+DPHZakl)</f>
        <v>0</v>
      </c>
      <c r="H26" s="190"/>
      <c r="I26" s="190"/>
      <c r="J26" s="41" t="str">
        <f t="shared" si="0"/>
        <v>CZK</v>
      </c>
    </row>
    <row r="27" spans="1:10" ht="27.75" hidden="1" customHeight="1" thickBot="1" x14ac:dyDescent="0.25">
      <c r="A27" s="2"/>
      <c r="B27" s="114" t="s">
        <v>25</v>
      </c>
      <c r="C27" s="115"/>
      <c r="D27" s="115"/>
      <c r="E27" s="116"/>
      <c r="F27" s="117"/>
      <c r="G27" s="225">
        <f>ZakladDPHSniVypocet+ZakladDPHZaklVypocet</f>
        <v>0</v>
      </c>
      <c r="H27" s="225"/>
      <c r="I27" s="225"/>
      <c r="J27" s="118" t="str">
        <f t="shared" si="0"/>
        <v>CZK</v>
      </c>
    </row>
    <row r="28" spans="1:10" ht="27.75" customHeight="1" thickBot="1" x14ac:dyDescent="0.25">
      <c r="A28" s="2">
        <f>(A26-INT(A26))*100</f>
        <v>0</v>
      </c>
      <c r="B28" s="114" t="s">
        <v>37</v>
      </c>
      <c r="C28" s="119"/>
      <c r="D28" s="119"/>
      <c r="E28" s="119"/>
      <c r="F28" s="120"/>
      <c r="G28" s="224">
        <f>A26</f>
        <v>0</v>
      </c>
      <c r="H28" s="224"/>
      <c r="I28" s="224"/>
      <c r="J28" s="121" t="s">
        <v>62</v>
      </c>
    </row>
    <row r="29" spans="1:10" ht="12.75" customHeight="1" x14ac:dyDescent="0.2">
      <c r="A29" s="2"/>
      <c r="B29" s="2"/>
      <c r="J29" s="9"/>
    </row>
    <row r="30" spans="1:10" ht="30" customHeight="1" x14ac:dyDescent="0.2">
      <c r="A30" s="2"/>
      <c r="B30" s="2"/>
      <c r="J30" s="9"/>
    </row>
    <row r="31" spans="1:10" ht="18.75" customHeight="1" x14ac:dyDescent="0.2">
      <c r="A31" s="2"/>
      <c r="B31" s="17"/>
      <c r="C31" s="69" t="s">
        <v>12</v>
      </c>
      <c r="D31" s="70"/>
      <c r="E31" s="70"/>
      <c r="F31" s="15" t="s">
        <v>11</v>
      </c>
      <c r="G31" s="26"/>
      <c r="H31" s="27"/>
      <c r="I31" s="26"/>
      <c r="J31" s="9"/>
    </row>
    <row r="32" spans="1:10" ht="47.25" customHeight="1" x14ac:dyDescent="0.2">
      <c r="A32" s="2"/>
      <c r="B32" s="2"/>
      <c r="J32" s="9"/>
    </row>
    <row r="33" spans="1:10" s="21" customFormat="1" ht="18.75" customHeight="1" x14ac:dyDescent="0.2">
      <c r="A33" s="20"/>
      <c r="B33" s="20"/>
      <c r="C33" s="71"/>
      <c r="D33" s="226"/>
      <c r="E33" s="227"/>
      <c r="G33" s="228"/>
      <c r="H33" s="229"/>
      <c r="I33" s="229"/>
      <c r="J33" s="25"/>
    </row>
    <row r="34" spans="1:10" ht="12.75" customHeight="1" x14ac:dyDescent="0.2">
      <c r="A34" s="2"/>
      <c r="B34" s="2"/>
      <c r="D34" s="218" t="s">
        <v>2</v>
      </c>
      <c r="E34" s="218"/>
      <c r="H34" s="10" t="s">
        <v>3</v>
      </c>
      <c r="J34" s="9"/>
    </row>
    <row r="35" spans="1:10" ht="13.5" customHeight="1" thickBot="1" x14ac:dyDescent="0.25">
      <c r="A35" s="11"/>
      <c r="B35" s="11"/>
      <c r="C35" s="72"/>
      <c r="D35" s="72"/>
      <c r="E35" s="72"/>
      <c r="F35" s="12"/>
      <c r="G35" s="12"/>
      <c r="H35" s="12"/>
      <c r="I35" s="12"/>
      <c r="J35" s="13"/>
    </row>
    <row r="36" spans="1:10" ht="27" hidden="1" customHeight="1" x14ac:dyDescent="0.2">
      <c r="B36" s="91" t="s">
        <v>17</v>
      </c>
      <c r="C36" s="92"/>
      <c r="D36" s="92"/>
      <c r="E36" s="92"/>
      <c r="F36" s="93"/>
      <c r="G36" s="93"/>
      <c r="H36" s="93"/>
      <c r="I36" s="93"/>
      <c r="J36" s="94"/>
    </row>
    <row r="37" spans="1:10" ht="25.5" hidden="1" customHeight="1" x14ac:dyDescent="0.2">
      <c r="A37" s="90" t="s">
        <v>39</v>
      </c>
      <c r="B37" s="95" t="s">
        <v>18</v>
      </c>
      <c r="C37" s="96" t="s">
        <v>6</v>
      </c>
      <c r="D37" s="96"/>
      <c r="E37" s="96"/>
      <c r="F37" s="97" t="str">
        <f>B22</f>
        <v>Základ pro sníženou DPH</v>
      </c>
      <c r="G37" s="97" t="str">
        <f>B24</f>
        <v>Základ pro základní DPH</v>
      </c>
      <c r="H37" s="98" t="s">
        <v>19</v>
      </c>
      <c r="I37" s="98" t="s">
        <v>1</v>
      </c>
      <c r="J37" s="99" t="s">
        <v>0</v>
      </c>
    </row>
    <row r="38" spans="1:10" ht="25.5" hidden="1" customHeight="1" x14ac:dyDescent="0.2">
      <c r="A38" s="90">
        <v>1</v>
      </c>
      <c r="B38" s="100" t="s">
        <v>60</v>
      </c>
      <c r="C38" s="230"/>
      <c r="D38" s="230"/>
      <c r="E38" s="230"/>
      <c r="F38" s="101">
        <f>'01 01 Pol'!AE35</f>
        <v>0</v>
      </c>
      <c r="G38" s="102">
        <f>'01 01 Pol'!AF35</f>
        <v>0</v>
      </c>
      <c r="H38" s="103">
        <f>(F38*SazbaDPH1/100)+(G38*SazbaDPH2/100)</f>
        <v>0</v>
      </c>
      <c r="I38" s="103">
        <f>F38+G38+H38</f>
        <v>0</v>
      </c>
      <c r="J38" s="104" t="str">
        <f>IF(CenaCelkemVypocet=0,"",I38/CenaCelkemVypocet*100)</f>
        <v/>
      </c>
    </row>
    <row r="39" spans="1:10" ht="25.5" hidden="1" customHeight="1" x14ac:dyDescent="0.2">
      <c r="A39" s="90">
        <v>2</v>
      </c>
      <c r="B39" s="105" t="s">
        <v>43</v>
      </c>
      <c r="C39" s="231" t="s">
        <v>45</v>
      </c>
      <c r="D39" s="231"/>
      <c r="E39" s="231"/>
      <c r="F39" s="106">
        <f>'01 01 Pol'!AE35</f>
        <v>0</v>
      </c>
      <c r="G39" s="107">
        <f>'01 01 Pol'!AF35</f>
        <v>0</v>
      </c>
      <c r="H39" s="107">
        <f>(F39*SazbaDPH1/100)+(G39*SazbaDPH2/100)</f>
        <v>0</v>
      </c>
      <c r="I39" s="107">
        <f>F39+G39+H39</f>
        <v>0</v>
      </c>
      <c r="J39" s="108" t="str">
        <f>IF(CenaCelkemVypocet=0,"",I39/CenaCelkemVypocet*100)</f>
        <v/>
      </c>
    </row>
    <row r="40" spans="1:10" ht="25.5" hidden="1" customHeight="1" x14ac:dyDescent="0.2">
      <c r="A40" s="90">
        <v>3</v>
      </c>
      <c r="B40" s="109" t="s">
        <v>43</v>
      </c>
      <c r="C40" s="230" t="s">
        <v>44</v>
      </c>
      <c r="D40" s="230"/>
      <c r="E40" s="230"/>
      <c r="F40" s="110">
        <f>'01 01 Pol'!AE35</f>
        <v>0</v>
      </c>
      <c r="G40" s="103">
        <f>'01 01 Pol'!AF35</f>
        <v>0</v>
      </c>
      <c r="H40" s="103">
        <f>(F40*SazbaDPH1/100)+(G40*SazbaDPH2/100)</f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hidden="1" customHeight="1" x14ac:dyDescent="0.2">
      <c r="A41" s="90"/>
      <c r="B41" s="232" t="s">
        <v>61</v>
      </c>
      <c r="C41" s="233"/>
      <c r="D41" s="233"/>
      <c r="E41" s="234"/>
      <c r="F41" s="111">
        <f>SUMIF(A38:A40,"=1",F38:F40)</f>
        <v>0</v>
      </c>
      <c r="G41" s="112">
        <f>SUMIF(A38:A40,"=1",G38:G40)</f>
        <v>0</v>
      </c>
      <c r="H41" s="112">
        <f>SUMIF(A38:A40,"=1",H38:H40)</f>
        <v>0</v>
      </c>
      <c r="I41" s="112">
        <f>SUMIF(A38:A40,"=1",I38:I40)</f>
        <v>0</v>
      </c>
      <c r="J41" s="113">
        <f>SUMIF(A38:A40,"=1",J38:J40)</f>
        <v>0</v>
      </c>
    </row>
    <row r="45" spans="1:10" ht="15.75" x14ac:dyDescent="0.25">
      <c r="B45" s="122" t="s">
        <v>63</v>
      </c>
    </row>
    <row r="47" spans="1:10" ht="25.5" customHeight="1" x14ac:dyDescent="0.2">
      <c r="A47" s="124"/>
      <c r="B47" s="127" t="s">
        <v>18</v>
      </c>
      <c r="C47" s="127" t="s">
        <v>6</v>
      </c>
      <c r="D47" s="128"/>
      <c r="E47" s="128"/>
      <c r="F47" s="129" t="s">
        <v>64</v>
      </c>
      <c r="G47" s="129"/>
      <c r="H47" s="129"/>
      <c r="I47" s="129" t="s">
        <v>31</v>
      </c>
      <c r="J47" s="129" t="s">
        <v>0</v>
      </c>
    </row>
    <row r="48" spans="1:10" ht="36.75" customHeight="1" x14ac:dyDescent="0.2">
      <c r="A48" s="125"/>
      <c r="B48" s="130" t="s">
        <v>65</v>
      </c>
      <c r="C48" s="235" t="s">
        <v>66</v>
      </c>
      <c r="D48" s="236"/>
      <c r="E48" s="236"/>
      <c r="F48" s="136" t="s">
        <v>26</v>
      </c>
      <c r="G48" s="137"/>
      <c r="H48" s="137"/>
      <c r="I48" s="137">
        <f>'01 01 Pol'!G8</f>
        <v>0</v>
      </c>
      <c r="J48" s="134" t="e">
        <f>IF(I55=0,"",I48/I55*100)</f>
        <v>#REF!</v>
      </c>
    </row>
    <row r="49" spans="1:10" ht="36.75" customHeight="1" x14ac:dyDescent="0.2">
      <c r="A49" s="125"/>
      <c r="B49" s="130" t="s">
        <v>67</v>
      </c>
      <c r="C49" s="235" t="s">
        <v>68</v>
      </c>
      <c r="D49" s="236"/>
      <c r="E49" s="236"/>
      <c r="F49" s="136" t="s">
        <v>26</v>
      </c>
      <c r="G49" s="137"/>
      <c r="H49" s="137"/>
      <c r="I49" s="137">
        <f>'01 01 Pol'!G16</f>
        <v>0</v>
      </c>
      <c r="J49" s="134" t="e">
        <f>IF(I55=0,"",I49/I55*100)</f>
        <v>#REF!</v>
      </c>
    </row>
    <row r="50" spans="1:10" ht="36.75" customHeight="1" x14ac:dyDescent="0.2">
      <c r="A50" s="125"/>
      <c r="B50" s="130" t="s">
        <v>69</v>
      </c>
      <c r="C50" s="235" t="s">
        <v>70</v>
      </c>
      <c r="D50" s="236"/>
      <c r="E50" s="236"/>
      <c r="F50" s="136" t="s">
        <v>26</v>
      </c>
      <c r="G50" s="137"/>
      <c r="H50" s="137"/>
      <c r="I50" s="137">
        <f>'01 01 Pol'!G20</f>
        <v>0</v>
      </c>
      <c r="J50" s="134" t="e">
        <f>IF(I55=0,"",I50/I55*100)</f>
        <v>#REF!</v>
      </c>
    </row>
    <row r="51" spans="1:10" ht="36.75" customHeight="1" x14ac:dyDescent="0.2">
      <c r="A51" s="125"/>
      <c r="B51" s="130" t="s">
        <v>71</v>
      </c>
      <c r="C51" s="235" t="s">
        <v>72</v>
      </c>
      <c r="D51" s="236"/>
      <c r="E51" s="236"/>
      <c r="F51" s="136" t="s">
        <v>26</v>
      </c>
      <c r="G51" s="137"/>
      <c r="H51" s="137"/>
      <c r="I51" s="137">
        <f>'01 01 Pol'!G23</f>
        <v>0</v>
      </c>
      <c r="J51" s="134" t="e">
        <f>IF(I55=0,"",I51/I55*100)</f>
        <v>#REF!</v>
      </c>
    </row>
    <row r="52" spans="1:10" ht="36.75" customHeight="1" x14ac:dyDescent="0.2">
      <c r="A52" s="125"/>
      <c r="B52" s="130" t="s">
        <v>73</v>
      </c>
      <c r="C52" s="235" t="s">
        <v>74</v>
      </c>
      <c r="D52" s="236"/>
      <c r="E52" s="236"/>
      <c r="F52" s="136" t="s">
        <v>75</v>
      </c>
      <c r="G52" s="137"/>
      <c r="H52" s="137"/>
      <c r="I52" s="137">
        <f>'01 01 Pol'!G25</f>
        <v>0</v>
      </c>
      <c r="J52" s="134" t="e">
        <f>IF(I55=0,"",I52/I55*100)</f>
        <v>#REF!</v>
      </c>
    </row>
    <row r="53" spans="1:10" ht="36.75" customHeight="1" x14ac:dyDescent="0.2">
      <c r="A53" s="125"/>
      <c r="B53" s="130" t="s">
        <v>76</v>
      </c>
      <c r="C53" s="235" t="s">
        <v>29</v>
      </c>
      <c r="D53" s="236"/>
      <c r="E53" s="236"/>
      <c r="F53" s="136" t="s">
        <v>76</v>
      </c>
      <c r="G53" s="137"/>
      <c r="H53" s="137"/>
      <c r="I53" s="137">
        <f>'01 01 Pol'!G32</f>
        <v>0</v>
      </c>
      <c r="J53" s="134" t="e">
        <f>IF(I55=0,"",I53/I55*100)</f>
        <v>#REF!</v>
      </c>
    </row>
    <row r="54" spans="1:10" ht="36.75" customHeight="1" x14ac:dyDescent="0.2">
      <c r="A54" s="125"/>
      <c r="B54" s="130" t="s">
        <v>77</v>
      </c>
      <c r="C54" s="235" t="s">
        <v>30</v>
      </c>
      <c r="D54" s="236"/>
      <c r="E54" s="236"/>
      <c r="F54" s="136" t="s">
        <v>77</v>
      </c>
      <c r="G54" s="137"/>
      <c r="H54" s="137"/>
      <c r="I54" s="137" t="e">
        <f>'01 01 Pol'!#REF!</f>
        <v>#REF!</v>
      </c>
      <c r="J54" s="134" t="e">
        <f>IF(I55=0,"",I54/I55*100)</f>
        <v>#REF!</v>
      </c>
    </row>
    <row r="55" spans="1:10" ht="25.5" customHeight="1" x14ac:dyDescent="0.2">
      <c r="A55" s="126"/>
      <c r="B55" s="131" t="s">
        <v>1</v>
      </c>
      <c r="C55" s="132"/>
      <c r="D55" s="133"/>
      <c r="E55" s="133"/>
      <c r="F55" s="138"/>
      <c r="G55" s="139"/>
      <c r="H55" s="139"/>
      <c r="I55" s="139" t="e">
        <f>SUM(I48:I54)</f>
        <v>#REF!</v>
      </c>
      <c r="J55" s="135" t="e">
        <f>SUM(J48:J54)</f>
        <v>#REF!</v>
      </c>
    </row>
    <row r="56" spans="1:10" x14ac:dyDescent="0.2">
      <c r="F56" s="88"/>
      <c r="G56" s="88"/>
      <c r="H56" s="88"/>
      <c r="I56" s="88"/>
      <c r="J56" s="89"/>
    </row>
    <row r="57" spans="1:10" x14ac:dyDescent="0.2">
      <c r="F57" s="88"/>
      <c r="G57" s="88"/>
      <c r="H57" s="88"/>
      <c r="I57" s="88"/>
      <c r="J57" s="89"/>
    </row>
    <row r="58" spans="1:10" x14ac:dyDescent="0.2">
      <c r="F58" s="88"/>
      <c r="G58" s="88"/>
      <c r="H58" s="88"/>
      <c r="I58" s="88"/>
      <c r="J58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9">
    <mergeCell ref="C54:E54"/>
    <mergeCell ref="C49:E49"/>
    <mergeCell ref="C50:E50"/>
    <mergeCell ref="C51:E51"/>
    <mergeCell ref="C52:E52"/>
    <mergeCell ref="C53:E53"/>
    <mergeCell ref="C38:E38"/>
    <mergeCell ref="C39:E39"/>
    <mergeCell ref="C40:E40"/>
    <mergeCell ref="B41:E41"/>
    <mergeCell ref="C48:E48"/>
    <mergeCell ref="D34:E34"/>
    <mergeCell ref="G23:I23"/>
    <mergeCell ref="G22:I22"/>
    <mergeCell ref="E19:F19"/>
    <mergeCell ref="I20:J20"/>
    <mergeCell ref="G19:H19"/>
    <mergeCell ref="G28:I28"/>
    <mergeCell ref="G24:I24"/>
    <mergeCell ref="I19:J19"/>
    <mergeCell ref="G27:I27"/>
    <mergeCell ref="D33:E33"/>
    <mergeCell ref="G33:I33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5:I25"/>
    <mergeCell ref="G26:I26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0:F20"/>
    <mergeCell ref="G20:H2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7" t="s">
        <v>7</v>
      </c>
      <c r="B1" s="237"/>
      <c r="C1" s="238"/>
      <c r="D1" s="237"/>
      <c r="E1" s="237"/>
      <c r="F1" s="237"/>
      <c r="G1" s="237"/>
    </row>
    <row r="2" spans="1:7" ht="24.95" customHeight="1" x14ac:dyDescent="0.2">
      <c r="A2" s="50" t="s">
        <v>8</v>
      </c>
      <c r="B2" s="49"/>
      <c r="C2" s="239"/>
      <c r="D2" s="239"/>
      <c r="E2" s="239"/>
      <c r="F2" s="239"/>
      <c r="G2" s="240"/>
    </row>
    <row r="3" spans="1:7" ht="24.95" customHeight="1" x14ac:dyDescent="0.2">
      <c r="A3" s="50" t="s">
        <v>9</v>
      </c>
      <c r="B3" s="49"/>
      <c r="C3" s="239"/>
      <c r="D3" s="239"/>
      <c r="E3" s="239"/>
      <c r="F3" s="239"/>
      <c r="G3" s="240"/>
    </row>
    <row r="4" spans="1:7" ht="24.95" customHeight="1" x14ac:dyDescent="0.2">
      <c r="A4" s="50" t="s">
        <v>10</v>
      </c>
      <c r="B4" s="49"/>
      <c r="C4" s="239"/>
      <c r="D4" s="239"/>
      <c r="E4" s="239"/>
      <c r="F4" s="239"/>
      <c r="G4" s="24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94"/>
  <sheetViews>
    <sheetView tabSelected="1" workbookViewId="0">
      <pane ySplit="7" topLeftCell="A14" activePane="bottomLeft" state="frozen"/>
      <selection pane="bottomLeft" activeCell="AB19" sqref="AB19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3" t="s">
        <v>7</v>
      </c>
      <c r="B1" s="253"/>
      <c r="C1" s="253"/>
      <c r="D1" s="253"/>
      <c r="E1" s="253"/>
      <c r="F1" s="253"/>
      <c r="G1" s="253"/>
      <c r="AG1" t="s">
        <v>78</v>
      </c>
    </row>
    <row r="2" spans="1:60" ht="24.95" customHeight="1" x14ac:dyDescent="0.2">
      <c r="A2" s="141" t="s">
        <v>8</v>
      </c>
      <c r="B2" s="49" t="s">
        <v>49</v>
      </c>
      <c r="C2" s="254" t="s">
        <v>50</v>
      </c>
      <c r="D2" s="255"/>
      <c r="E2" s="255"/>
      <c r="F2" s="255"/>
      <c r="G2" s="256"/>
      <c r="AG2" t="s">
        <v>79</v>
      </c>
    </row>
    <row r="3" spans="1:60" ht="24.95" customHeight="1" x14ac:dyDescent="0.2">
      <c r="A3" s="141" t="s">
        <v>9</v>
      </c>
      <c r="B3" s="49" t="s">
        <v>43</v>
      </c>
      <c r="C3" s="254" t="s">
        <v>45</v>
      </c>
      <c r="D3" s="255"/>
      <c r="E3" s="255"/>
      <c r="F3" s="255"/>
      <c r="G3" s="256"/>
      <c r="AC3" s="123" t="s">
        <v>79</v>
      </c>
      <c r="AG3" t="s">
        <v>80</v>
      </c>
    </row>
    <row r="4" spans="1:60" ht="24.95" customHeight="1" x14ac:dyDescent="0.2">
      <c r="A4" s="142" t="s">
        <v>10</v>
      </c>
      <c r="B4" s="143" t="s">
        <v>43</v>
      </c>
      <c r="C4" s="257" t="s">
        <v>44</v>
      </c>
      <c r="D4" s="258"/>
      <c r="E4" s="258"/>
      <c r="F4" s="258"/>
      <c r="G4" s="259"/>
      <c r="AG4" t="s">
        <v>81</v>
      </c>
    </row>
    <row r="5" spans="1:60" x14ac:dyDescent="0.2">
      <c r="D5" s="10"/>
    </row>
    <row r="6" spans="1:60" ht="38.25" x14ac:dyDescent="0.2">
      <c r="A6" s="145" t="s">
        <v>82</v>
      </c>
      <c r="B6" s="147" t="s">
        <v>83</v>
      </c>
      <c r="C6" s="147" t="s">
        <v>84</v>
      </c>
      <c r="D6" s="146" t="s">
        <v>85</v>
      </c>
      <c r="E6" s="145" t="s">
        <v>86</v>
      </c>
      <c r="F6" s="144" t="s">
        <v>87</v>
      </c>
      <c r="G6" s="145" t="s">
        <v>31</v>
      </c>
      <c r="H6" s="148" t="s">
        <v>32</v>
      </c>
      <c r="I6" s="148" t="s">
        <v>88</v>
      </c>
      <c r="J6" s="148" t="s">
        <v>33</v>
      </c>
      <c r="K6" s="148" t="s">
        <v>89</v>
      </c>
      <c r="L6" s="148" t="s">
        <v>90</v>
      </c>
      <c r="M6" s="148" t="s">
        <v>91</v>
      </c>
      <c r="N6" s="148" t="s">
        <v>92</v>
      </c>
      <c r="O6" s="148" t="s">
        <v>93</v>
      </c>
      <c r="P6" s="148" t="s">
        <v>94</v>
      </c>
      <c r="Q6" s="148" t="s">
        <v>95</v>
      </c>
      <c r="R6" s="148" t="s">
        <v>96</v>
      </c>
      <c r="S6" s="148" t="s">
        <v>97</v>
      </c>
      <c r="T6" s="148" t="s">
        <v>98</v>
      </c>
      <c r="U6" s="148" t="s">
        <v>99</v>
      </c>
      <c r="V6" s="148" t="s">
        <v>100</v>
      </c>
      <c r="W6" s="148" t="s">
        <v>101</v>
      </c>
      <c r="X6" s="148" t="s">
        <v>102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59" t="s">
        <v>103</v>
      </c>
      <c r="B8" s="160" t="s">
        <v>65</v>
      </c>
      <c r="C8" s="178" t="s">
        <v>66</v>
      </c>
      <c r="D8" s="161"/>
      <c r="E8" s="162"/>
      <c r="F8" s="163"/>
      <c r="G8" s="164">
        <f>SUMIF(AG9:AG15,"&lt;&gt;NOR",G9:G15)</f>
        <v>0</v>
      </c>
      <c r="H8" s="158"/>
      <c r="I8" s="158">
        <f>SUM(I9:I15)</f>
        <v>0</v>
      </c>
      <c r="J8" s="158"/>
      <c r="K8" s="158">
        <f>SUM(K9:K15)</f>
        <v>0</v>
      </c>
      <c r="L8" s="158"/>
      <c r="M8" s="158">
        <f>SUM(M9:M15)</f>
        <v>0</v>
      </c>
      <c r="N8" s="158"/>
      <c r="O8" s="158">
        <f>SUM(O9:O15)</f>
        <v>4.8900000000000006</v>
      </c>
      <c r="P8" s="158"/>
      <c r="Q8" s="158">
        <f>SUM(Q9:Q15)</f>
        <v>0</v>
      </c>
      <c r="R8" s="158"/>
      <c r="S8" s="158"/>
      <c r="T8" s="158"/>
      <c r="U8" s="158"/>
      <c r="V8" s="158">
        <f>SUM(V9:V15)</f>
        <v>36.909999999999997</v>
      </c>
      <c r="W8" s="158"/>
      <c r="X8" s="158"/>
      <c r="AG8" t="s">
        <v>104</v>
      </c>
    </row>
    <row r="9" spans="1:60" outlineLevel="1" x14ac:dyDescent="0.2">
      <c r="A9" s="171">
        <v>1</v>
      </c>
      <c r="B9" s="172" t="s">
        <v>105</v>
      </c>
      <c r="C9" s="179" t="s">
        <v>106</v>
      </c>
      <c r="D9" s="173" t="s">
        <v>107</v>
      </c>
      <c r="E9" s="174">
        <v>99</v>
      </c>
      <c r="F9" s="175"/>
      <c r="G9" s="176">
        <f t="shared" ref="G9:G15" si="0">ROUND(E9*F9,2)</f>
        <v>0</v>
      </c>
      <c r="H9" s="157"/>
      <c r="I9" s="156">
        <f t="shared" ref="I9:I15" si="1">ROUND(E9*H9,2)</f>
        <v>0</v>
      </c>
      <c r="J9" s="157"/>
      <c r="K9" s="156">
        <f t="shared" ref="K9:K15" si="2">ROUND(E9*J9,2)</f>
        <v>0</v>
      </c>
      <c r="L9" s="156">
        <v>21</v>
      </c>
      <c r="M9" s="156">
        <f t="shared" ref="M9:M15" si="3">G9*(1+L9/100)</f>
        <v>0</v>
      </c>
      <c r="N9" s="156">
        <v>5.0000000000000001E-3</v>
      </c>
      <c r="O9" s="156">
        <f t="shared" ref="O9:O15" si="4">ROUND(E9*N9,2)</f>
        <v>0.5</v>
      </c>
      <c r="P9" s="156">
        <v>0</v>
      </c>
      <c r="Q9" s="156">
        <f t="shared" ref="Q9:Q15" si="5">ROUND(E9*P9,2)</f>
        <v>0</v>
      </c>
      <c r="R9" s="156"/>
      <c r="S9" s="156" t="s">
        <v>108</v>
      </c>
      <c r="T9" s="156" t="s">
        <v>109</v>
      </c>
      <c r="U9" s="156">
        <v>8.1000000000000003E-2</v>
      </c>
      <c r="V9" s="156">
        <f t="shared" ref="V9:V15" si="6">ROUND(E9*U9,2)</f>
        <v>8.02</v>
      </c>
      <c r="W9" s="156"/>
      <c r="X9" s="156" t="s">
        <v>110</v>
      </c>
      <c r="Y9" s="149"/>
      <c r="Z9" s="149"/>
      <c r="AA9" s="149"/>
      <c r="AB9" s="149"/>
      <c r="AC9" s="149"/>
      <c r="AD9" s="149"/>
      <c r="AE9" s="149"/>
      <c r="AF9" s="149"/>
      <c r="AG9" s="149" t="s">
        <v>111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1">
        <v>2</v>
      </c>
      <c r="B10" s="172" t="s">
        <v>112</v>
      </c>
      <c r="C10" s="179" t="s">
        <v>113</v>
      </c>
      <c r="D10" s="173" t="s">
        <v>107</v>
      </c>
      <c r="E10" s="174">
        <v>60</v>
      </c>
      <c r="F10" s="175"/>
      <c r="G10" s="176">
        <f t="shared" si="0"/>
        <v>0</v>
      </c>
      <c r="H10" s="157"/>
      <c r="I10" s="156">
        <f t="shared" si="1"/>
        <v>0</v>
      </c>
      <c r="J10" s="157"/>
      <c r="K10" s="156">
        <f t="shared" si="2"/>
        <v>0</v>
      </c>
      <c r="L10" s="156">
        <v>21</v>
      </c>
      <c r="M10" s="156">
        <f t="shared" si="3"/>
        <v>0</v>
      </c>
      <c r="N10" s="156">
        <v>4.0000000000000003E-5</v>
      </c>
      <c r="O10" s="156">
        <f t="shared" si="4"/>
        <v>0</v>
      </c>
      <c r="P10" s="156">
        <v>0</v>
      </c>
      <c r="Q10" s="156">
        <f t="shared" si="5"/>
        <v>0</v>
      </c>
      <c r="R10" s="156"/>
      <c r="S10" s="156" t="s">
        <v>114</v>
      </c>
      <c r="T10" s="156" t="s">
        <v>115</v>
      </c>
      <c r="U10" s="156">
        <v>7.8E-2</v>
      </c>
      <c r="V10" s="156">
        <f t="shared" si="6"/>
        <v>4.68</v>
      </c>
      <c r="W10" s="156"/>
      <c r="X10" s="156" t="s">
        <v>110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111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1">
        <v>3</v>
      </c>
      <c r="B11" s="172" t="s">
        <v>116</v>
      </c>
      <c r="C11" s="179" t="s">
        <v>117</v>
      </c>
      <c r="D11" s="173" t="s">
        <v>107</v>
      </c>
      <c r="E11" s="174">
        <v>99</v>
      </c>
      <c r="F11" s="175"/>
      <c r="G11" s="176">
        <f t="shared" si="0"/>
        <v>0</v>
      </c>
      <c r="H11" s="157"/>
      <c r="I11" s="156">
        <f t="shared" si="1"/>
        <v>0</v>
      </c>
      <c r="J11" s="157"/>
      <c r="K11" s="156">
        <f t="shared" si="2"/>
        <v>0</v>
      </c>
      <c r="L11" s="156">
        <v>21</v>
      </c>
      <c r="M11" s="156">
        <f t="shared" si="3"/>
        <v>0</v>
      </c>
      <c r="N11" s="156">
        <v>0</v>
      </c>
      <c r="O11" s="156">
        <f t="shared" si="4"/>
        <v>0</v>
      </c>
      <c r="P11" s="156">
        <v>0</v>
      </c>
      <c r="Q11" s="156">
        <f t="shared" si="5"/>
        <v>0</v>
      </c>
      <c r="R11" s="156"/>
      <c r="S11" s="156" t="s">
        <v>114</v>
      </c>
      <c r="T11" s="156" t="s">
        <v>115</v>
      </c>
      <c r="U11" s="156">
        <v>0.127</v>
      </c>
      <c r="V11" s="156">
        <f t="shared" si="6"/>
        <v>12.57</v>
      </c>
      <c r="W11" s="156"/>
      <c r="X11" s="156" t="s">
        <v>110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111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ht="22.5" outlineLevel="1" x14ac:dyDescent="0.2">
      <c r="A12" s="171">
        <v>4</v>
      </c>
      <c r="B12" s="172" t="s">
        <v>118</v>
      </c>
      <c r="C12" s="179" t="s">
        <v>119</v>
      </c>
      <c r="D12" s="173" t="s">
        <v>120</v>
      </c>
      <c r="E12" s="174">
        <v>64</v>
      </c>
      <c r="F12" s="175"/>
      <c r="G12" s="176">
        <f t="shared" si="0"/>
        <v>0</v>
      </c>
      <c r="H12" s="157"/>
      <c r="I12" s="156">
        <f t="shared" si="1"/>
        <v>0</v>
      </c>
      <c r="J12" s="157"/>
      <c r="K12" s="156">
        <f t="shared" si="2"/>
        <v>0</v>
      </c>
      <c r="L12" s="156">
        <v>21</v>
      </c>
      <c r="M12" s="156">
        <f t="shared" si="3"/>
        <v>0</v>
      </c>
      <c r="N12" s="156">
        <v>3.7100000000000002E-3</v>
      </c>
      <c r="O12" s="156">
        <f t="shared" si="4"/>
        <v>0.24</v>
      </c>
      <c r="P12" s="156">
        <v>0</v>
      </c>
      <c r="Q12" s="156">
        <f t="shared" si="5"/>
        <v>0</v>
      </c>
      <c r="R12" s="156"/>
      <c r="S12" s="156" t="s">
        <v>108</v>
      </c>
      <c r="T12" s="156" t="s">
        <v>121</v>
      </c>
      <c r="U12" s="156">
        <v>0.18179999999999999</v>
      </c>
      <c r="V12" s="156">
        <f t="shared" si="6"/>
        <v>11.64</v>
      </c>
      <c r="W12" s="156"/>
      <c r="X12" s="156" t="s">
        <v>110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111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1">
        <v>5</v>
      </c>
      <c r="B13" s="172" t="s">
        <v>122</v>
      </c>
      <c r="C13" s="179" t="s">
        <v>123</v>
      </c>
      <c r="D13" s="173" t="s">
        <v>124</v>
      </c>
      <c r="E13" s="174">
        <v>99</v>
      </c>
      <c r="F13" s="175"/>
      <c r="G13" s="176">
        <f t="shared" si="0"/>
        <v>0</v>
      </c>
      <c r="H13" s="157"/>
      <c r="I13" s="156">
        <f t="shared" si="1"/>
        <v>0</v>
      </c>
      <c r="J13" s="157"/>
      <c r="K13" s="156">
        <f t="shared" si="2"/>
        <v>0</v>
      </c>
      <c r="L13" s="156">
        <v>21</v>
      </c>
      <c r="M13" s="156">
        <f t="shared" si="3"/>
        <v>0</v>
      </c>
      <c r="N13" s="156">
        <v>5.4999999999999997E-3</v>
      </c>
      <c r="O13" s="156">
        <f t="shared" si="4"/>
        <v>0.54</v>
      </c>
      <c r="P13" s="156">
        <v>0</v>
      </c>
      <c r="Q13" s="156">
        <f t="shared" si="5"/>
        <v>0</v>
      </c>
      <c r="R13" s="156"/>
      <c r="S13" s="156" t="s">
        <v>108</v>
      </c>
      <c r="T13" s="156" t="s">
        <v>108</v>
      </c>
      <c r="U13" s="156">
        <v>0</v>
      </c>
      <c r="V13" s="156">
        <f t="shared" si="6"/>
        <v>0</v>
      </c>
      <c r="W13" s="156"/>
      <c r="X13" s="156" t="s">
        <v>110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111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ht="22.5" outlineLevel="1" x14ac:dyDescent="0.2">
      <c r="A14" s="171">
        <v>6</v>
      </c>
      <c r="B14" s="172" t="s">
        <v>125</v>
      </c>
      <c r="C14" s="179" t="s">
        <v>126</v>
      </c>
      <c r="D14" s="173" t="s">
        <v>124</v>
      </c>
      <c r="E14" s="174">
        <v>99</v>
      </c>
      <c r="F14" s="175"/>
      <c r="G14" s="176">
        <f t="shared" si="0"/>
        <v>0</v>
      </c>
      <c r="H14" s="157"/>
      <c r="I14" s="156">
        <f t="shared" si="1"/>
        <v>0</v>
      </c>
      <c r="J14" s="157"/>
      <c r="K14" s="156">
        <f t="shared" si="2"/>
        <v>0</v>
      </c>
      <c r="L14" s="156">
        <v>21</v>
      </c>
      <c r="M14" s="156">
        <f t="shared" si="3"/>
        <v>0</v>
      </c>
      <c r="N14" s="156">
        <v>3.2739999999999998E-2</v>
      </c>
      <c r="O14" s="156">
        <f t="shared" si="4"/>
        <v>3.24</v>
      </c>
      <c r="P14" s="156">
        <v>0</v>
      </c>
      <c r="Q14" s="156">
        <f t="shared" si="5"/>
        <v>0</v>
      </c>
      <c r="R14" s="156"/>
      <c r="S14" s="156" t="s">
        <v>108</v>
      </c>
      <c r="T14" s="156" t="s">
        <v>108</v>
      </c>
      <c r="U14" s="156">
        <v>0</v>
      </c>
      <c r="V14" s="156">
        <f t="shared" si="6"/>
        <v>0</v>
      </c>
      <c r="W14" s="156"/>
      <c r="X14" s="156" t="s">
        <v>110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111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1">
        <v>7</v>
      </c>
      <c r="B15" s="172" t="s">
        <v>127</v>
      </c>
      <c r="C15" s="179" t="s">
        <v>128</v>
      </c>
      <c r="D15" s="173" t="s">
        <v>124</v>
      </c>
      <c r="E15" s="174">
        <v>99</v>
      </c>
      <c r="F15" s="175"/>
      <c r="G15" s="176">
        <f t="shared" si="0"/>
        <v>0</v>
      </c>
      <c r="H15" s="157"/>
      <c r="I15" s="156">
        <f t="shared" si="1"/>
        <v>0</v>
      </c>
      <c r="J15" s="157"/>
      <c r="K15" s="156">
        <f t="shared" si="2"/>
        <v>0</v>
      </c>
      <c r="L15" s="156">
        <v>21</v>
      </c>
      <c r="M15" s="156">
        <f t="shared" si="3"/>
        <v>0</v>
      </c>
      <c r="N15" s="156">
        <v>3.7000000000000002E-3</v>
      </c>
      <c r="O15" s="156">
        <f t="shared" si="4"/>
        <v>0.37</v>
      </c>
      <c r="P15" s="156">
        <v>0</v>
      </c>
      <c r="Q15" s="156">
        <f t="shared" si="5"/>
        <v>0</v>
      </c>
      <c r="R15" s="156"/>
      <c r="S15" s="156" t="s">
        <v>108</v>
      </c>
      <c r="T15" s="156" t="s">
        <v>108</v>
      </c>
      <c r="U15" s="156">
        <v>0</v>
      </c>
      <c r="V15" s="156">
        <f t="shared" si="6"/>
        <v>0</v>
      </c>
      <c r="W15" s="156"/>
      <c r="X15" s="156" t="s">
        <v>110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111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x14ac:dyDescent="0.2">
      <c r="A16" s="159" t="s">
        <v>103</v>
      </c>
      <c r="B16" s="160" t="s">
        <v>67</v>
      </c>
      <c r="C16" s="178" t="s">
        <v>68</v>
      </c>
      <c r="D16" s="161"/>
      <c r="E16" s="162"/>
      <c r="F16" s="163"/>
      <c r="G16" s="164">
        <f>SUMIF(AG17:AG19,"&lt;&gt;NOR",G17:G19)</f>
        <v>0</v>
      </c>
      <c r="H16" s="158"/>
      <c r="I16" s="158">
        <f>SUM(I17:I19)</f>
        <v>0</v>
      </c>
      <c r="J16" s="158"/>
      <c r="K16" s="158">
        <f>SUM(K17:K19)</f>
        <v>0</v>
      </c>
      <c r="L16" s="158"/>
      <c r="M16" s="158">
        <f>SUM(M17:M19)</f>
        <v>0</v>
      </c>
      <c r="N16" s="158"/>
      <c r="O16" s="158">
        <f>SUM(O17:O19)</f>
        <v>0</v>
      </c>
      <c r="P16" s="158"/>
      <c r="Q16" s="158">
        <f>SUM(Q17:Q19)</f>
        <v>5.9399999999999995</v>
      </c>
      <c r="R16" s="158"/>
      <c r="S16" s="158"/>
      <c r="T16" s="158"/>
      <c r="U16" s="158"/>
      <c r="V16" s="158">
        <f>SUM(V17:V19)</f>
        <v>117.11999999999999</v>
      </c>
      <c r="W16" s="158"/>
      <c r="X16" s="158"/>
      <c r="AG16" t="s">
        <v>104</v>
      </c>
    </row>
    <row r="17" spans="1:60" outlineLevel="1" x14ac:dyDescent="0.2">
      <c r="A17" s="171">
        <v>8</v>
      </c>
      <c r="B17" s="172" t="s">
        <v>129</v>
      </c>
      <c r="C17" s="179" t="s">
        <v>130</v>
      </c>
      <c r="D17" s="173" t="s">
        <v>107</v>
      </c>
      <c r="E17" s="174">
        <v>99</v>
      </c>
      <c r="F17" s="175"/>
      <c r="G17" s="176">
        <f>ROUND(E17*F17,2)</f>
        <v>0</v>
      </c>
      <c r="H17" s="157"/>
      <c r="I17" s="156">
        <f>ROUND(E17*H17,2)</f>
        <v>0</v>
      </c>
      <c r="J17" s="157"/>
      <c r="K17" s="156">
        <f>ROUND(E17*J17,2)</f>
        <v>0</v>
      </c>
      <c r="L17" s="156">
        <v>21</v>
      </c>
      <c r="M17" s="156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6"/>
      <c r="S17" s="156" t="s">
        <v>114</v>
      </c>
      <c r="T17" s="156" t="s">
        <v>115</v>
      </c>
      <c r="U17" s="156">
        <v>0.70299999999999996</v>
      </c>
      <c r="V17" s="156">
        <f>ROUND(E17*U17,2)</f>
        <v>69.599999999999994</v>
      </c>
      <c r="W17" s="156"/>
      <c r="X17" s="156" t="s">
        <v>110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111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ht="22.5" outlineLevel="1" x14ac:dyDescent="0.2">
      <c r="A18" s="171">
        <v>9</v>
      </c>
      <c r="B18" s="172" t="s">
        <v>131</v>
      </c>
      <c r="C18" s="179" t="s">
        <v>132</v>
      </c>
      <c r="D18" s="173" t="s">
        <v>107</v>
      </c>
      <c r="E18" s="174">
        <v>99</v>
      </c>
      <c r="F18" s="175"/>
      <c r="G18" s="176">
        <f>ROUND(E18*F18,2)</f>
        <v>0</v>
      </c>
      <c r="H18" s="157"/>
      <c r="I18" s="156">
        <f>ROUND(E18*H18,2)</f>
        <v>0</v>
      </c>
      <c r="J18" s="157"/>
      <c r="K18" s="156">
        <f>ROUND(E18*J18,2)</f>
        <v>0</v>
      </c>
      <c r="L18" s="156">
        <v>21</v>
      </c>
      <c r="M18" s="156">
        <f>G18*(1+L18/100)</f>
        <v>0</v>
      </c>
      <c r="N18" s="156">
        <v>0</v>
      </c>
      <c r="O18" s="156">
        <f>ROUND(E18*N18,2)</f>
        <v>0</v>
      </c>
      <c r="P18" s="156">
        <v>4.5999999999999999E-2</v>
      </c>
      <c r="Q18" s="156">
        <f>ROUND(E18*P18,2)</f>
        <v>4.55</v>
      </c>
      <c r="R18" s="156"/>
      <c r="S18" s="156" t="s">
        <v>114</v>
      </c>
      <c r="T18" s="156" t="s">
        <v>115</v>
      </c>
      <c r="U18" s="156">
        <v>0.26</v>
      </c>
      <c r="V18" s="156">
        <f>ROUND(E18*U18,2)</f>
        <v>25.74</v>
      </c>
      <c r="W18" s="156"/>
      <c r="X18" s="156" t="s">
        <v>110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111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1">
        <v>10</v>
      </c>
      <c r="B19" s="172" t="s">
        <v>133</v>
      </c>
      <c r="C19" s="179" t="s">
        <v>134</v>
      </c>
      <c r="D19" s="173" t="s">
        <v>107</v>
      </c>
      <c r="E19" s="174">
        <v>99</v>
      </c>
      <c r="F19" s="175"/>
      <c r="G19" s="176">
        <f>ROUND(E19*F19,2)</f>
        <v>0</v>
      </c>
      <c r="H19" s="157"/>
      <c r="I19" s="156">
        <f>ROUND(E19*H19,2)</f>
        <v>0</v>
      </c>
      <c r="J19" s="157"/>
      <c r="K19" s="156">
        <f>ROUND(E19*J19,2)</f>
        <v>0</v>
      </c>
      <c r="L19" s="156">
        <v>21</v>
      </c>
      <c r="M19" s="156">
        <f>G19*(1+L19/100)</f>
        <v>0</v>
      </c>
      <c r="N19" s="156">
        <v>0</v>
      </c>
      <c r="O19" s="156">
        <f>ROUND(E19*N19,2)</f>
        <v>0</v>
      </c>
      <c r="P19" s="156">
        <v>1.4E-2</v>
      </c>
      <c r="Q19" s="156">
        <f>ROUND(E19*P19,2)</f>
        <v>1.39</v>
      </c>
      <c r="R19" s="156"/>
      <c r="S19" s="156" t="s">
        <v>114</v>
      </c>
      <c r="T19" s="156" t="s">
        <v>115</v>
      </c>
      <c r="U19" s="156">
        <v>0.22</v>
      </c>
      <c r="V19" s="156">
        <f>ROUND(E19*U19,2)</f>
        <v>21.78</v>
      </c>
      <c r="W19" s="156"/>
      <c r="X19" s="156" t="s">
        <v>110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111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5.5" x14ac:dyDescent="0.2">
      <c r="A20" s="159" t="s">
        <v>103</v>
      </c>
      <c r="B20" s="160" t="s">
        <v>69</v>
      </c>
      <c r="C20" s="178" t="s">
        <v>70</v>
      </c>
      <c r="D20" s="161"/>
      <c r="E20" s="162"/>
      <c r="F20" s="163"/>
      <c r="G20" s="164">
        <f>SUMIF(AG21:AG22,"&lt;&gt;NOR",G21:G22)</f>
        <v>0</v>
      </c>
      <c r="H20" s="158"/>
      <c r="I20" s="158">
        <f>SUM(I21:I22)</f>
        <v>0</v>
      </c>
      <c r="J20" s="158"/>
      <c r="K20" s="158">
        <f>SUM(K21:K22)</f>
        <v>0</v>
      </c>
      <c r="L20" s="158"/>
      <c r="M20" s="158">
        <f>SUM(M21:M22)</f>
        <v>0</v>
      </c>
      <c r="N20" s="158"/>
      <c r="O20" s="158">
        <f>SUM(O21:O22)</f>
        <v>0</v>
      </c>
      <c r="P20" s="158"/>
      <c r="Q20" s="158">
        <f>SUM(Q21:Q22)</f>
        <v>0</v>
      </c>
      <c r="R20" s="158"/>
      <c r="S20" s="158"/>
      <c r="T20" s="158"/>
      <c r="U20" s="158"/>
      <c r="V20" s="158">
        <f>SUM(V21:V22)</f>
        <v>12.14</v>
      </c>
      <c r="W20" s="158"/>
      <c r="X20" s="158"/>
      <c r="AG20" t="s">
        <v>104</v>
      </c>
    </row>
    <row r="21" spans="1:60" outlineLevel="1" x14ac:dyDescent="0.2">
      <c r="A21" s="171">
        <v>11</v>
      </c>
      <c r="B21" s="172" t="s">
        <v>135</v>
      </c>
      <c r="C21" s="179" t="s">
        <v>136</v>
      </c>
      <c r="D21" s="173" t="s">
        <v>107</v>
      </c>
      <c r="E21" s="174">
        <v>36</v>
      </c>
      <c r="F21" s="175"/>
      <c r="G21" s="176">
        <f>ROUND(E21*F21,2)</f>
        <v>0</v>
      </c>
      <c r="H21" s="157"/>
      <c r="I21" s="156">
        <f>ROUND(E21*H21,2)</f>
        <v>0</v>
      </c>
      <c r="J21" s="157"/>
      <c r="K21" s="156">
        <f>ROUND(E21*J21,2)</f>
        <v>0</v>
      </c>
      <c r="L21" s="156">
        <v>21</v>
      </c>
      <c r="M21" s="156">
        <f>G21*(1+L21/100)</f>
        <v>0</v>
      </c>
      <c r="N21" s="156">
        <v>4.0000000000000003E-5</v>
      </c>
      <c r="O21" s="156">
        <f>ROUND(E21*N21,2)</f>
        <v>0</v>
      </c>
      <c r="P21" s="156">
        <v>0</v>
      </c>
      <c r="Q21" s="156">
        <f>ROUND(E21*P21,2)</f>
        <v>0</v>
      </c>
      <c r="R21" s="156"/>
      <c r="S21" s="156" t="s">
        <v>114</v>
      </c>
      <c r="T21" s="156" t="s">
        <v>115</v>
      </c>
      <c r="U21" s="156">
        <v>0.308</v>
      </c>
      <c r="V21" s="156">
        <f>ROUND(E21*U21,2)</f>
        <v>11.09</v>
      </c>
      <c r="W21" s="156"/>
      <c r="X21" s="156" t="s">
        <v>110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111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1">
        <v>12</v>
      </c>
      <c r="B22" s="172" t="s">
        <v>137</v>
      </c>
      <c r="C22" s="179" t="s">
        <v>138</v>
      </c>
      <c r="D22" s="173" t="s">
        <v>107</v>
      </c>
      <c r="E22" s="174">
        <v>70</v>
      </c>
      <c r="F22" s="175"/>
      <c r="G22" s="176">
        <f>ROUND(E22*F22,2)</f>
        <v>0</v>
      </c>
      <c r="H22" s="157"/>
      <c r="I22" s="156">
        <f>ROUND(E22*H22,2)</f>
        <v>0</v>
      </c>
      <c r="J22" s="157"/>
      <c r="K22" s="156">
        <f>ROUND(E22*J22,2)</f>
        <v>0</v>
      </c>
      <c r="L22" s="156">
        <v>21</v>
      </c>
      <c r="M22" s="156">
        <f>G22*(1+L22/100)</f>
        <v>0</v>
      </c>
      <c r="N22" s="156">
        <v>0</v>
      </c>
      <c r="O22" s="156">
        <f>ROUND(E22*N22,2)</f>
        <v>0</v>
      </c>
      <c r="P22" s="156">
        <v>0</v>
      </c>
      <c r="Q22" s="156">
        <f>ROUND(E22*P22,2)</f>
        <v>0</v>
      </c>
      <c r="R22" s="156"/>
      <c r="S22" s="156" t="s">
        <v>114</v>
      </c>
      <c r="T22" s="156" t="s">
        <v>115</v>
      </c>
      <c r="U22" s="156">
        <v>1.4999999999999999E-2</v>
      </c>
      <c r="V22" s="156">
        <f>ROUND(E22*U22,2)</f>
        <v>1.05</v>
      </c>
      <c r="W22" s="156"/>
      <c r="X22" s="156" t="s">
        <v>110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111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x14ac:dyDescent="0.2">
      <c r="A23" s="159" t="s">
        <v>103</v>
      </c>
      <c r="B23" s="160" t="s">
        <v>71</v>
      </c>
      <c r="C23" s="178" t="s">
        <v>72</v>
      </c>
      <c r="D23" s="161"/>
      <c r="E23" s="162"/>
      <c r="F23" s="163"/>
      <c r="G23" s="164">
        <f>SUMIF(AG24:AG24,"&lt;&gt;NOR",G24:G24)</f>
        <v>0</v>
      </c>
      <c r="H23" s="158"/>
      <c r="I23" s="158">
        <f>SUM(I24:I24)</f>
        <v>0</v>
      </c>
      <c r="J23" s="158"/>
      <c r="K23" s="158">
        <f>SUM(K24:K24)</f>
        <v>0</v>
      </c>
      <c r="L23" s="158"/>
      <c r="M23" s="158">
        <f>SUM(M24:M24)</f>
        <v>0</v>
      </c>
      <c r="N23" s="158"/>
      <c r="O23" s="158">
        <f>SUM(O24:O24)</f>
        <v>0</v>
      </c>
      <c r="P23" s="158"/>
      <c r="Q23" s="158">
        <f>SUM(Q24:Q24)</f>
        <v>0</v>
      </c>
      <c r="R23" s="158"/>
      <c r="S23" s="158"/>
      <c r="T23" s="158"/>
      <c r="U23" s="158"/>
      <c r="V23" s="158">
        <f>SUM(V24:V24)</f>
        <v>10.27</v>
      </c>
      <c r="W23" s="158"/>
      <c r="X23" s="158"/>
      <c r="AG23" t="s">
        <v>104</v>
      </c>
    </row>
    <row r="24" spans="1:60" ht="22.5" outlineLevel="1" x14ac:dyDescent="0.2">
      <c r="A24" s="171">
        <v>13</v>
      </c>
      <c r="B24" s="172" t="s">
        <v>139</v>
      </c>
      <c r="C24" s="179" t="s">
        <v>140</v>
      </c>
      <c r="D24" s="173" t="s">
        <v>141</v>
      </c>
      <c r="E24" s="174">
        <v>4.8883400000000004</v>
      </c>
      <c r="F24" s="175"/>
      <c r="G24" s="176">
        <f>ROUND(E24*F24,2)</f>
        <v>0</v>
      </c>
      <c r="H24" s="157"/>
      <c r="I24" s="156">
        <f>ROUND(E24*H24,2)</f>
        <v>0</v>
      </c>
      <c r="J24" s="157"/>
      <c r="K24" s="156">
        <f>ROUND(E24*J24,2)</f>
        <v>0</v>
      </c>
      <c r="L24" s="156">
        <v>21</v>
      </c>
      <c r="M24" s="156">
        <f>G24*(1+L24/100)</f>
        <v>0</v>
      </c>
      <c r="N24" s="156">
        <v>0</v>
      </c>
      <c r="O24" s="156">
        <f>ROUND(E24*N24,2)</f>
        <v>0</v>
      </c>
      <c r="P24" s="156">
        <v>0</v>
      </c>
      <c r="Q24" s="156">
        <f>ROUND(E24*P24,2)</f>
        <v>0</v>
      </c>
      <c r="R24" s="156"/>
      <c r="S24" s="156" t="s">
        <v>114</v>
      </c>
      <c r="T24" s="156" t="s">
        <v>115</v>
      </c>
      <c r="U24" s="156">
        <v>2.1</v>
      </c>
      <c r="V24" s="156">
        <f>ROUND(E24*U24,2)</f>
        <v>10.27</v>
      </c>
      <c r="W24" s="156"/>
      <c r="X24" s="156" t="s">
        <v>142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143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x14ac:dyDescent="0.2">
      <c r="A25" s="159" t="s">
        <v>103</v>
      </c>
      <c r="B25" s="160" t="s">
        <v>73</v>
      </c>
      <c r="C25" s="178" t="s">
        <v>74</v>
      </c>
      <c r="D25" s="161"/>
      <c r="E25" s="162"/>
      <c r="F25" s="163"/>
      <c r="G25" s="164">
        <f>SUMIF(AG26:AG31,"&lt;&gt;NOR",G26:G31)</f>
        <v>0</v>
      </c>
      <c r="H25" s="158"/>
      <c r="I25" s="158">
        <f>SUM(I26:I31)</f>
        <v>0</v>
      </c>
      <c r="J25" s="158"/>
      <c r="K25" s="158">
        <f>SUM(K26:K31)</f>
        <v>0</v>
      </c>
      <c r="L25" s="158"/>
      <c r="M25" s="158">
        <f>SUM(M26:M31)</f>
        <v>0</v>
      </c>
      <c r="N25" s="158"/>
      <c r="O25" s="158">
        <f>SUM(O26:O31)</f>
        <v>0</v>
      </c>
      <c r="P25" s="158"/>
      <c r="Q25" s="158">
        <f>SUM(Q26:Q31)</f>
        <v>0</v>
      </c>
      <c r="R25" s="158"/>
      <c r="S25" s="158"/>
      <c r="T25" s="158"/>
      <c r="U25" s="158"/>
      <c r="V25" s="158">
        <f>SUM(V26:V31)</f>
        <v>14.75</v>
      </c>
      <c r="W25" s="158"/>
      <c r="X25" s="158"/>
      <c r="AG25" t="s">
        <v>104</v>
      </c>
    </row>
    <row r="26" spans="1:60" outlineLevel="1" x14ac:dyDescent="0.2">
      <c r="A26" s="171">
        <v>14</v>
      </c>
      <c r="B26" s="172" t="s">
        <v>144</v>
      </c>
      <c r="C26" s="179" t="s">
        <v>145</v>
      </c>
      <c r="D26" s="173" t="s">
        <v>141</v>
      </c>
      <c r="E26" s="174">
        <v>5.94</v>
      </c>
      <c r="F26" s="175"/>
      <c r="G26" s="176">
        <f t="shared" ref="G26:G31" si="7">ROUND(E26*F26,2)</f>
        <v>0</v>
      </c>
      <c r="H26" s="157"/>
      <c r="I26" s="156">
        <f t="shared" ref="I26:I31" si="8">ROUND(E26*H26,2)</f>
        <v>0</v>
      </c>
      <c r="J26" s="157"/>
      <c r="K26" s="156">
        <f t="shared" ref="K26:K31" si="9">ROUND(E26*J26,2)</f>
        <v>0</v>
      </c>
      <c r="L26" s="156">
        <v>21</v>
      </c>
      <c r="M26" s="156">
        <f t="shared" ref="M26:M31" si="10">G26*(1+L26/100)</f>
        <v>0</v>
      </c>
      <c r="N26" s="156">
        <v>0</v>
      </c>
      <c r="O26" s="156">
        <f t="shared" ref="O26:O31" si="11">ROUND(E26*N26,2)</f>
        <v>0</v>
      </c>
      <c r="P26" s="156">
        <v>0</v>
      </c>
      <c r="Q26" s="156">
        <f t="shared" ref="Q26:Q31" si="12">ROUND(E26*P26,2)</f>
        <v>0</v>
      </c>
      <c r="R26" s="156"/>
      <c r="S26" s="156" t="s">
        <v>108</v>
      </c>
      <c r="T26" s="156" t="s">
        <v>108</v>
      </c>
      <c r="U26" s="156">
        <v>0</v>
      </c>
      <c r="V26" s="156">
        <f t="shared" ref="V26:V31" si="13">ROUND(E26*U26,2)</f>
        <v>0</v>
      </c>
      <c r="W26" s="156"/>
      <c r="X26" s="156" t="s">
        <v>146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147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1">
        <v>15</v>
      </c>
      <c r="B27" s="172" t="s">
        <v>148</v>
      </c>
      <c r="C27" s="179" t="s">
        <v>149</v>
      </c>
      <c r="D27" s="173" t="s">
        <v>141</v>
      </c>
      <c r="E27" s="174">
        <v>5.94</v>
      </c>
      <c r="F27" s="175"/>
      <c r="G27" s="176">
        <f t="shared" si="7"/>
        <v>0</v>
      </c>
      <c r="H27" s="157"/>
      <c r="I27" s="156">
        <f t="shared" si="8"/>
        <v>0</v>
      </c>
      <c r="J27" s="157"/>
      <c r="K27" s="156">
        <f t="shared" si="9"/>
        <v>0</v>
      </c>
      <c r="L27" s="156">
        <v>21</v>
      </c>
      <c r="M27" s="156">
        <f t="shared" si="10"/>
        <v>0</v>
      </c>
      <c r="N27" s="156">
        <v>0</v>
      </c>
      <c r="O27" s="156">
        <f t="shared" si="11"/>
        <v>0</v>
      </c>
      <c r="P27" s="156">
        <v>0</v>
      </c>
      <c r="Q27" s="156">
        <f t="shared" si="12"/>
        <v>0</v>
      </c>
      <c r="R27" s="156"/>
      <c r="S27" s="156" t="s">
        <v>114</v>
      </c>
      <c r="T27" s="156" t="s">
        <v>115</v>
      </c>
      <c r="U27" s="156">
        <v>0.49</v>
      </c>
      <c r="V27" s="156">
        <f t="shared" si="13"/>
        <v>2.91</v>
      </c>
      <c r="W27" s="156"/>
      <c r="X27" s="156" t="s">
        <v>146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147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71">
        <v>16</v>
      </c>
      <c r="B28" s="172" t="s">
        <v>150</v>
      </c>
      <c r="C28" s="179" t="s">
        <v>151</v>
      </c>
      <c r="D28" s="173" t="s">
        <v>141</v>
      </c>
      <c r="E28" s="174">
        <v>118.8</v>
      </c>
      <c r="F28" s="175"/>
      <c r="G28" s="176">
        <f t="shared" si="7"/>
        <v>0</v>
      </c>
      <c r="H28" s="157"/>
      <c r="I28" s="156">
        <f t="shared" si="8"/>
        <v>0</v>
      </c>
      <c r="J28" s="157"/>
      <c r="K28" s="156">
        <f t="shared" si="9"/>
        <v>0</v>
      </c>
      <c r="L28" s="156">
        <v>21</v>
      </c>
      <c r="M28" s="156">
        <f t="shared" si="10"/>
        <v>0</v>
      </c>
      <c r="N28" s="156">
        <v>0</v>
      </c>
      <c r="O28" s="156">
        <f t="shared" si="11"/>
        <v>0</v>
      </c>
      <c r="P28" s="156">
        <v>0</v>
      </c>
      <c r="Q28" s="156">
        <f t="shared" si="12"/>
        <v>0</v>
      </c>
      <c r="R28" s="156"/>
      <c r="S28" s="156" t="s">
        <v>114</v>
      </c>
      <c r="T28" s="156" t="s">
        <v>115</v>
      </c>
      <c r="U28" s="156">
        <v>0</v>
      </c>
      <c r="V28" s="156">
        <f t="shared" si="13"/>
        <v>0</v>
      </c>
      <c r="W28" s="156"/>
      <c r="X28" s="156" t="s">
        <v>146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147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1">
        <v>17</v>
      </c>
      <c r="B29" s="172" t="s">
        <v>152</v>
      </c>
      <c r="C29" s="179" t="s">
        <v>153</v>
      </c>
      <c r="D29" s="173" t="s">
        <v>141</v>
      </c>
      <c r="E29" s="174">
        <v>5.94</v>
      </c>
      <c r="F29" s="175"/>
      <c r="G29" s="176">
        <f t="shared" si="7"/>
        <v>0</v>
      </c>
      <c r="H29" s="157"/>
      <c r="I29" s="156">
        <f t="shared" si="8"/>
        <v>0</v>
      </c>
      <c r="J29" s="157"/>
      <c r="K29" s="156">
        <f t="shared" si="9"/>
        <v>0</v>
      </c>
      <c r="L29" s="156">
        <v>21</v>
      </c>
      <c r="M29" s="156">
        <f t="shared" si="10"/>
        <v>0</v>
      </c>
      <c r="N29" s="156">
        <v>0</v>
      </c>
      <c r="O29" s="156">
        <f t="shared" si="11"/>
        <v>0</v>
      </c>
      <c r="P29" s="156">
        <v>0</v>
      </c>
      <c r="Q29" s="156">
        <f t="shared" si="12"/>
        <v>0</v>
      </c>
      <c r="R29" s="156"/>
      <c r="S29" s="156" t="s">
        <v>114</v>
      </c>
      <c r="T29" s="156" t="s">
        <v>115</v>
      </c>
      <c r="U29" s="156">
        <v>0.94199999999999995</v>
      </c>
      <c r="V29" s="156">
        <f t="shared" si="13"/>
        <v>5.6</v>
      </c>
      <c r="W29" s="156"/>
      <c r="X29" s="156" t="s">
        <v>146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147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1">
        <v>18</v>
      </c>
      <c r="B30" s="172" t="s">
        <v>154</v>
      </c>
      <c r="C30" s="179" t="s">
        <v>155</v>
      </c>
      <c r="D30" s="173" t="s">
        <v>141</v>
      </c>
      <c r="E30" s="174">
        <v>59.4</v>
      </c>
      <c r="F30" s="175"/>
      <c r="G30" s="176">
        <f t="shared" si="7"/>
        <v>0</v>
      </c>
      <c r="H30" s="157"/>
      <c r="I30" s="156">
        <f t="shared" si="8"/>
        <v>0</v>
      </c>
      <c r="J30" s="157"/>
      <c r="K30" s="156">
        <f t="shared" si="9"/>
        <v>0</v>
      </c>
      <c r="L30" s="156">
        <v>21</v>
      </c>
      <c r="M30" s="156">
        <f t="shared" si="10"/>
        <v>0</v>
      </c>
      <c r="N30" s="156">
        <v>0</v>
      </c>
      <c r="O30" s="156">
        <f t="shared" si="11"/>
        <v>0</v>
      </c>
      <c r="P30" s="156">
        <v>0</v>
      </c>
      <c r="Q30" s="156">
        <f t="shared" si="12"/>
        <v>0</v>
      </c>
      <c r="R30" s="156"/>
      <c r="S30" s="156" t="s">
        <v>114</v>
      </c>
      <c r="T30" s="156" t="s">
        <v>115</v>
      </c>
      <c r="U30" s="156">
        <v>0.105</v>
      </c>
      <c r="V30" s="156">
        <f t="shared" si="13"/>
        <v>6.24</v>
      </c>
      <c r="W30" s="156"/>
      <c r="X30" s="156" t="s">
        <v>146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147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1">
        <v>19</v>
      </c>
      <c r="B31" s="172" t="s">
        <v>156</v>
      </c>
      <c r="C31" s="179" t="s">
        <v>157</v>
      </c>
      <c r="D31" s="173" t="s">
        <v>158</v>
      </c>
      <c r="E31" s="174">
        <v>5.94</v>
      </c>
      <c r="F31" s="175"/>
      <c r="G31" s="176">
        <f t="shared" si="7"/>
        <v>0</v>
      </c>
      <c r="H31" s="157"/>
      <c r="I31" s="156">
        <f t="shared" si="8"/>
        <v>0</v>
      </c>
      <c r="J31" s="157"/>
      <c r="K31" s="156">
        <f t="shared" si="9"/>
        <v>0</v>
      </c>
      <c r="L31" s="156">
        <v>21</v>
      </c>
      <c r="M31" s="156">
        <f t="shared" si="10"/>
        <v>0</v>
      </c>
      <c r="N31" s="156">
        <v>0</v>
      </c>
      <c r="O31" s="156">
        <f t="shared" si="11"/>
        <v>0</v>
      </c>
      <c r="P31" s="156">
        <v>0</v>
      </c>
      <c r="Q31" s="156">
        <f t="shared" si="12"/>
        <v>0</v>
      </c>
      <c r="R31" s="156"/>
      <c r="S31" s="156" t="s">
        <v>108</v>
      </c>
      <c r="T31" s="156" t="s">
        <v>109</v>
      </c>
      <c r="U31" s="156">
        <v>0</v>
      </c>
      <c r="V31" s="156">
        <f t="shared" si="13"/>
        <v>0</v>
      </c>
      <c r="W31" s="156"/>
      <c r="X31" s="156" t="s">
        <v>159</v>
      </c>
      <c r="Y31" s="149"/>
      <c r="Z31" s="149"/>
      <c r="AA31" s="149"/>
      <c r="AB31" s="149"/>
      <c r="AC31" s="149"/>
      <c r="AD31" s="149"/>
      <c r="AE31" s="149"/>
      <c r="AF31" s="149"/>
      <c r="AG31" s="149" t="s">
        <v>160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x14ac:dyDescent="0.2">
      <c r="A32" s="159" t="s">
        <v>103</v>
      </c>
      <c r="B32" s="160" t="s">
        <v>76</v>
      </c>
      <c r="C32" s="178" t="s">
        <v>29</v>
      </c>
      <c r="D32" s="161"/>
      <c r="E32" s="162"/>
      <c r="F32" s="163"/>
      <c r="G32" s="164">
        <f>SUMIF(AG33:AG33,"&lt;&gt;NOR",G33:G33)</f>
        <v>0</v>
      </c>
      <c r="H32" s="158"/>
      <c r="I32" s="158">
        <f>SUM(I33:I33)</f>
        <v>0</v>
      </c>
      <c r="J32" s="158"/>
      <c r="K32" s="158">
        <f>SUM(K33:K33)</f>
        <v>0</v>
      </c>
      <c r="L32" s="158"/>
      <c r="M32" s="158">
        <f>SUM(M33:M33)</f>
        <v>0</v>
      </c>
      <c r="N32" s="158"/>
      <c r="O32" s="158">
        <f>SUM(O33:O33)</f>
        <v>0</v>
      </c>
      <c r="P32" s="158"/>
      <c r="Q32" s="158">
        <f>SUM(Q33:Q33)</f>
        <v>0</v>
      </c>
      <c r="R32" s="158"/>
      <c r="S32" s="158"/>
      <c r="T32" s="158"/>
      <c r="U32" s="158"/>
      <c r="V32" s="158">
        <f>SUM(V33:V33)</f>
        <v>0</v>
      </c>
      <c r="W32" s="158"/>
      <c r="X32" s="158"/>
      <c r="AG32" t="s">
        <v>104</v>
      </c>
    </row>
    <row r="33" spans="1:60" outlineLevel="1" x14ac:dyDescent="0.2">
      <c r="A33" s="165">
        <v>20</v>
      </c>
      <c r="B33" s="166" t="s">
        <v>161</v>
      </c>
      <c r="C33" s="180" t="s">
        <v>172</v>
      </c>
      <c r="D33" s="167" t="s">
        <v>162</v>
      </c>
      <c r="E33" s="168">
        <v>1</v>
      </c>
      <c r="F33" s="169"/>
      <c r="G33" s="170">
        <f>ROUND(E33*F33,2)</f>
        <v>0</v>
      </c>
      <c r="H33" s="157"/>
      <c r="I33" s="156">
        <f>ROUND(E33*H33,2)</f>
        <v>0</v>
      </c>
      <c r="J33" s="157"/>
      <c r="K33" s="156">
        <f>ROUND(E33*J33,2)</f>
        <v>0</v>
      </c>
      <c r="L33" s="156">
        <v>21</v>
      </c>
      <c r="M33" s="156">
        <f>G33*(1+L33/100)</f>
        <v>0</v>
      </c>
      <c r="N33" s="156">
        <v>0</v>
      </c>
      <c r="O33" s="156">
        <f>ROUND(E33*N33,2)</f>
        <v>0</v>
      </c>
      <c r="P33" s="156">
        <v>0</v>
      </c>
      <c r="Q33" s="156">
        <f>ROUND(E33*P33,2)</f>
        <v>0</v>
      </c>
      <c r="R33" s="156"/>
      <c r="S33" s="156" t="s">
        <v>114</v>
      </c>
      <c r="T33" s="156" t="s">
        <v>121</v>
      </c>
      <c r="U33" s="156">
        <v>0</v>
      </c>
      <c r="V33" s="156">
        <f>ROUND(E33*U33,2)</f>
        <v>0</v>
      </c>
      <c r="W33" s="156"/>
      <c r="X33" s="156" t="s">
        <v>163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164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x14ac:dyDescent="0.2">
      <c r="A34" s="3"/>
      <c r="B34" s="4"/>
      <c r="C34" s="181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v>15</v>
      </c>
      <c r="AF34">
        <v>21</v>
      </c>
      <c r="AG34" t="s">
        <v>90</v>
      </c>
    </row>
    <row r="35" spans="1:60" x14ac:dyDescent="0.2">
      <c r="A35" s="152"/>
      <c r="B35" s="153" t="s">
        <v>31</v>
      </c>
      <c r="C35" s="182"/>
      <c r="D35" s="154"/>
      <c r="E35" s="155"/>
      <c r="F35" s="155"/>
      <c r="G35" s="177">
        <f>G8+G16+G20+G23+G25+G32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E35">
        <f>SUMIF(L7:L33,AE34,G7:G33)</f>
        <v>0</v>
      </c>
      <c r="AF35">
        <f>SUMIF(L7:L33,AF34,G7:G33)</f>
        <v>0</v>
      </c>
      <c r="AG35" t="s">
        <v>165</v>
      </c>
    </row>
    <row r="36" spans="1:60" x14ac:dyDescent="0.2">
      <c r="A36" s="3"/>
      <c r="B36" s="4"/>
      <c r="C36" s="18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60" x14ac:dyDescent="0.2">
      <c r="A37" s="3"/>
      <c r="B37" s="4"/>
      <c r="C37" s="181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60" x14ac:dyDescent="0.2">
      <c r="A38" s="260" t="s">
        <v>166</v>
      </c>
      <c r="B38" s="260"/>
      <c r="C38" s="261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60" x14ac:dyDescent="0.2">
      <c r="A39" s="241"/>
      <c r="B39" s="242"/>
      <c r="C39" s="243"/>
      <c r="D39" s="242"/>
      <c r="E39" s="242"/>
      <c r="F39" s="242"/>
      <c r="G39" s="24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G39" t="s">
        <v>167</v>
      </c>
    </row>
    <row r="40" spans="1:60" x14ac:dyDescent="0.2">
      <c r="A40" s="245"/>
      <c r="B40" s="246"/>
      <c r="C40" s="247"/>
      <c r="D40" s="246"/>
      <c r="E40" s="246"/>
      <c r="F40" s="246"/>
      <c r="G40" s="24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60" x14ac:dyDescent="0.2">
      <c r="A41" s="245"/>
      <c r="B41" s="246"/>
      <c r="C41" s="247"/>
      <c r="D41" s="246"/>
      <c r="E41" s="246"/>
      <c r="F41" s="246"/>
      <c r="G41" s="24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60" x14ac:dyDescent="0.2">
      <c r="A42" s="245"/>
      <c r="B42" s="246"/>
      <c r="C42" s="247"/>
      <c r="D42" s="246"/>
      <c r="E42" s="246"/>
      <c r="F42" s="246"/>
      <c r="G42" s="24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60" x14ac:dyDescent="0.2">
      <c r="A43" s="249"/>
      <c r="B43" s="250"/>
      <c r="C43" s="251"/>
      <c r="D43" s="250"/>
      <c r="E43" s="250"/>
      <c r="F43" s="250"/>
      <c r="G43" s="25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60" x14ac:dyDescent="0.2">
      <c r="A44" s="3"/>
      <c r="B44" s="4"/>
      <c r="C44" s="181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60" x14ac:dyDescent="0.2">
      <c r="C45" s="183"/>
      <c r="D45" s="10"/>
      <c r="AG45" t="s">
        <v>168</v>
      </c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</sheetData>
  <mergeCells count="6">
    <mergeCell ref="A39:G43"/>
    <mergeCell ref="A1:G1"/>
    <mergeCell ref="C2:G2"/>
    <mergeCell ref="C3:G3"/>
    <mergeCell ref="C4:G4"/>
    <mergeCell ref="A38:C3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Hobza Jaroslav</cp:lastModifiedBy>
  <cp:lastPrinted>2019-11-21T07:26:03Z</cp:lastPrinted>
  <dcterms:created xsi:type="dcterms:W3CDTF">2009-04-08T07:15:50Z</dcterms:created>
  <dcterms:modified xsi:type="dcterms:W3CDTF">2019-12-02T12:19:56Z</dcterms:modified>
</cp:coreProperties>
</file>