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ATA\Asfalty Papoušci\VŘ\"/>
    </mc:Choice>
  </mc:AlternateContent>
  <bookViews>
    <workbookView xWindow="-120" yWindow="-120" windowWidth="19440" windowHeight="15000" activeTab="2"/>
  </bookViews>
  <sheets>
    <sheet name="Rekapitulace stavby" sheetId="1" r:id="rId1"/>
    <sheet name="01 - úsek č. 1 Propojení ..." sheetId="2" r:id="rId2"/>
    <sheet name="101 - VON" sheetId="5" r:id="rId3"/>
  </sheets>
  <definedNames>
    <definedName name="_xlnm._FilterDatabase" localSheetId="1" hidden="1">'01 - úsek č. 1 Propojení ...'!$C$85:$K$223</definedName>
    <definedName name="_xlnm._FilterDatabase" localSheetId="2" hidden="1">'101 - VON'!$C$80:$K$93</definedName>
    <definedName name="_xlnm.Print_Titles" localSheetId="1">'01 - úsek č. 1 Propojení ...'!$85:$85</definedName>
    <definedName name="_xlnm.Print_Titles" localSheetId="2">'101 - VON'!$80:$80</definedName>
    <definedName name="_xlnm.Print_Titles" localSheetId="0">'Rekapitulace stavby'!$52:$52</definedName>
    <definedName name="_xlnm.Print_Area" localSheetId="1">'01 - úsek č. 1 Propojení ...'!$C$4:$J$39,'01 - úsek č. 1 Propojení ...'!$C$45:$J$67,'01 - úsek č. 1 Propojení ...'!$C$73:$K$223</definedName>
    <definedName name="_xlnm.Print_Area" localSheetId="2">'101 - VON'!$C$4:$J$39,'101 - VON'!$C$45:$J$62,'101 - VON'!$C$68:$K$93</definedName>
    <definedName name="_xlnm.Print_Area" localSheetId="0">'Rekapitulace stavby'!$D$4:$AO$36,'Rekapitulace stavby'!$C$42:$AQ$57</definedName>
  </definedNames>
  <calcPr calcId="152511"/>
</workbook>
</file>

<file path=xl/calcChain.xml><?xml version="1.0" encoding="utf-8"?>
<calcChain xmlns="http://schemas.openxmlformats.org/spreadsheetml/2006/main">
  <c r="J37" i="5" l="1"/>
  <c r="J36" i="5"/>
  <c r="AY56" i="1"/>
  <c r="J35" i="5"/>
  <c r="AX56" i="1"/>
  <c r="BI93" i="5"/>
  <c r="BH93" i="5"/>
  <c r="BG93" i="5"/>
  <c r="BF93" i="5"/>
  <c r="T93" i="5"/>
  <c r="R93" i="5"/>
  <c r="P93" i="5"/>
  <c r="BK93" i="5"/>
  <c r="J93" i="5"/>
  <c r="BE93" i="5" s="1"/>
  <c r="BI92" i="5"/>
  <c r="BH92" i="5"/>
  <c r="BG92" i="5"/>
  <c r="BF92" i="5"/>
  <c r="T92" i="5"/>
  <c r="R92" i="5"/>
  <c r="P92" i="5"/>
  <c r="BK92" i="5"/>
  <c r="J92" i="5"/>
  <c r="BE92" i="5" s="1"/>
  <c r="BI91" i="5"/>
  <c r="BH91" i="5"/>
  <c r="BG91" i="5"/>
  <c r="BF91" i="5"/>
  <c r="T91" i="5"/>
  <c r="R91" i="5"/>
  <c r="P91" i="5"/>
  <c r="BK91" i="5"/>
  <c r="J91" i="5"/>
  <c r="BE91" i="5" s="1"/>
  <c r="BI90" i="5"/>
  <c r="BH90" i="5"/>
  <c r="BG90" i="5"/>
  <c r="BF90" i="5"/>
  <c r="T90" i="5"/>
  <c r="R90" i="5"/>
  <c r="P90" i="5"/>
  <c r="BK90" i="5"/>
  <c r="J90" i="5"/>
  <c r="BE90" i="5" s="1"/>
  <c r="BI89" i="5"/>
  <c r="BH89" i="5"/>
  <c r="BG89" i="5"/>
  <c r="BF89" i="5"/>
  <c r="T89" i="5"/>
  <c r="R89" i="5"/>
  <c r="P89" i="5"/>
  <c r="BK89" i="5"/>
  <c r="J89" i="5"/>
  <c r="BE89" i="5" s="1"/>
  <c r="BI88" i="5"/>
  <c r="BH88" i="5"/>
  <c r="BG88" i="5"/>
  <c r="BF88" i="5"/>
  <c r="T88" i="5"/>
  <c r="R88" i="5"/>
  <c r="P88" i="5"/>
  <c r="BK88" i="5"/>
  <c r="J88" i="5"/>
  <c r="BE88" i="5"/>
  <c r="BI87" i="5"/>
  <c r="BH87" i="5"/>
  <c r="BG87" i="5"/>
  <c r="BF87" i="5"/>
  <c r="T87" i="5"/>
  <c r="R87" i="5"/>
  <c r="P87" i="5"/>
  <c r="BK87" i="5"/>
  <c r="J87" i="5"/>
  <c r="BE87" i="5" s="1"/>
  <c r="BI86" i="5"/>
  <c r="BH86" i="5"/>
  <c r="BG86" i="5"/>
  <c r="BF86" i="5"/>
  <c r="T86" i="5"/>
  <c r="R86" i="5"/>
  <c r="P86" i="5"/>
  <c r="BK86" i="5"/>
  <c r="J86" i="5"/>
  <c r="BE86" i="5" s="1"/>
  <c r="BI85" i="5"/>
  <c r="BH85" i="5"/>
  <c r="BG85" i="5"/>
  <c r="BF85" i="5"/>
  <c r="T85" i="5"/>
  <c r="R85" i="5"/>
  <c r="P85" i="5"/>
  <c r="BK85" i="5"/>
  <c r="J85" i="5"/>
  <c r="BE85" i="5" s="1"/>
  <c r="BI84" i="5"/>
  <c r="BH84" i="5"/>
  <c r="BG84" i="5"/>
  <c r="BF84" i="5"/>
  <c r="T84" i="5"/>
  <c r="R84" i="5"/>
  <c r="P84" i="5"/>
  <c r="BK84" i="5"/>
  <c r="J84" i="5"/>
  <c r="BE84" i="5" s="1"/>
  <c r="F75" i="5"/>
  <c r="E73" i="5"/>
  <c r="F52" i="5"/>
  <c r="E50" i="5"/>
  <c r="J24" i="5"/>
  <c r="E24" i="5"/>
  <c r="J55" i="5" s="1"/>
  <c r="J23" i="5"/>
  <c r="J21" i="5"/>
  <c r="E21" i="5"/>
  <c r="J77" i="5" s="1"/>
  <c r="J20" i="5"/>
  <c r="J18" i="5"/>
  <c r="E18" i="5"/>
  <c r="F78" i="5" s="1"/>
  <c r="J17" i="5"/>
  <c r="J15" i="5"/>
  <c r="E15" i="5"/>
  <c r="F77" i="5" s="1"/>
  <c r="J14" i="5"/>
  <c r="J12" i="5"/>
  <c r="J75" i="5" s="1"/>
  <c r="E7" i="5"/>
  <c r="E71" i="5" s="1"/>
  <c r="J37" i="2"/>
  <c r="J36" i="2"/>
  <c r="AY55" i="1" s="1"/>
  <c r="J35" i="2"/>
  <c r="AX55" i="1" s="1"/>
  <c r="BI223" i="2"/>
  <c r="BH223" i="2"/>
  <c r="BG223" i="2"/>
  <c r="BF223" i="2"/>
  <c r="T223" i="2"/>
  <c r="T222" i="2" s="1"/>
  <c r="R223" i="2"/>
  <c r="R222" i="2" s="1"/>
  <c r="P223" i="2"/>
  <c r="P222" i="2" s="1"/>
  <c r="BK223" i="2"/>
  <c r="BK222" i="2" s="1"/>
  <c r="J222" i="2" s="1"/>
  <c r="J66" i="2" s="1"/>
  <c r="J223" i="2"/>
  <c r="BE223" i="2" s="1"/>
  <c r="BI219" i="2"/>
  <c r="BH219" i="2"/>
  <c r="BG219" i="2"/>
  <c r="BF219" i="2"/>
  <c r="T219" i="2"/>
  <c r="R219" i="2"/>
  <c r="P219" i="2"/>
  <c r="BK219" i="2"/>
  <c r="J219" i="2"/>
  <c r="BE219" i="2" s="1"/>
  <c r="BI215" i="2"/>
  <c r="BH215" i="2"/>
  <c r="BG215" i="2"/>
  <c r="BF215" i="2"/>
  <c r="T215" i="2"/>
  <c r="R215" i="2"/>
  <c r="P215" i="2"/>
  <c r="BK215" i="2"/>
  <c r="J215" i="2"/>
  <c r="BE215" i="2" s="1"/>
  <c r="BI212" i="2"/>
  <c r="BH212" i="2"/>
  <c r="BG212" i="2"/>
  <c r="BF212" i="2"/>
  <c r="T212" i="2"/>
  <c r="R212" i="2"/>
  <c r="P212" i="2"/>
  <c r="BK212" i="2"/>
  <c r="J212" i="2"/>
  <c r="BE212" i="2" s="1"/>
  <c r="BI209" i="2"/>
  <c r="BH209" i="2"/>
  <c r="BG209" i="2"/>
  <c r="BF209" i="2"/>
  <c r="T209" i="2"/>
  <c r="R209" i="2"/>
  <c r="P209" i="2"/>
  <c r="BK209" i="2"/>
  <c r="J209" i="2"/>
  <c r="BE209" i="2" s="1"/>
  <c r="BI207" i="2"/>
  <c r="BH207" i="2"/>
  <c r="BG207" i="2"/>
  <c r="BF207" i="2"/>
  <c r="T207" i="2"/>
  <c r="R207" i="2"/>
  <c r="P207" i="2"/>
  <c r="BK207" i="2"/>
  <c r="J207" i="2"/>
  <c r="BE207" i="2" s="1"/>
  <c r="BI203" i="2"/>
  <c r="BH203" i="2"/>
  <c r="BG203" i="2"/>
  <c r="BF203" i="2"/>
  <c r="T203" i="2"/>
  <c r="R203" i="2"/>
  <c r="P203" i="2"/>
  <c r="BK203" i="2"/>
  <c r="J203" i="2"/>
  <c r="BE203" i="2" s="1"/>
  <c r="BI201" i="2"/>
  <c r="BH201" i="2"/>
  <c r="BG201" i="2"/>
  <c r="BF201" i="2"/>
  <c r="T201" i="2"/>
  <c r="R201" i="2"/>
  <c r="P201" i="2"/>
  <c r="BK201" i="2"/>
  <c r="J201" i="2"/>
  <c r="BE201" i="2" s="1"/>
  <c r="BI197" i="2"/>
  <c r="BH197" i="2"/>
  <c r="BG197" i="2"/>
  <c r="BF197" i="2"/>
  <c r="T197" i="2"/>
  <c r="T196" i="2" s="1"/>
  <c r="R197" i="2"/>
  <c r="R196" i="2" s="1"/>
  <c r="P197" i="2"/>
  <c r="P196" i="2" s="1"/>
  <c r="BK197" i="2"/>
  <c r="J197" i="2"/>
  <c r="BE197" i="2" s="1"/>
  <c r="BI193" i="2"/>
  <c r="BH193" i="2"/>
  <c r="BG193" i="2"/>
  <c r="BF193" i="2"/>
  <c r="T193" i="2"/>
  <c r="R193" i="2"/>
  <c r="P193" i="2"/>
  <c r="BK193" i="2"/>
  <c r="J193" i="2"/>
  <c r="BE193" i="2" s="1"/>
  <c r="BI190" i="2"/>
  <c r="BH190" i="2"/>
  <c r="BG190" i="2"/>
  <c r="BF190" i="2"/>
  <c r="T190" i="2"/>
  <c r="R190" i="2"/>
  <c r="P190" i="2"/>
  <c r="BK190" i="2"/>
  <c r="J190" i="2"/>
  <c r="BE190" i="2" s="1"/>
  <c r="BI187" i="2"/>
  <c r="BH187" i="2"/>
  <c r="BG187" i="2"/>
  <c r="BF187" i="2"/>
  <c r="T187" i="2"/>
  <c r="R187" i="2"/>
  <c r="P187" i="2"/>
  <c r="BK187" i="2"/>
  <c r="J187" i="2"/>
  <c r="BE187" i="2" s="1"/>
  <c r="BI184" i="2"/>
  <c r="BH184" i="2"/>
  <c r="BG184" i="2"/>
  <c r="BF184" i="2"/>
  <c r="T184" i="2"/>
  <c r="R184" i="2"/>
  <c r="R174" i="2" s="1"/>
  <c r="P184" i="2"/>
  <c r="BK184" i="2"/>
  <c r="J184" i="2"/>
  <c r="BE184" i="2" s="1"/>
  <c r="BI181" i="2"/>
  <c r="BH181" i="2"/>
  <c r="BG181" i="2"/>
  <c r="BF181" i="2"/>
  <c r="T181" i="2"/>
  <c r="R181" i="2"/>
  <c r="P181" i="2"/>
  <c r="BK181" i="2"/>
  <c r="J181" i="2"/>
  <c r="BE181" i="2" s="1"/>
  <c r="BI178" i="2"/>
  <c r="BH178" i="2"/>
  <c r="BG178" i="2"/>
  <c r="BF178" i="2"/>
  <c r="T178" i="2"/>
  <c r="R178" i="2"/>
  <c r="P178" i="2"/>
  <c r="BK178" i="2"/>
  <c r="J178" i="2"/>
  <c r="BE178" i="2"/>
  <c r="BI175" i="2"/>
  <c r="BH175" i="2"/>
  <c r="BG175" i="2"/>
  <c r="BF175" i="2"/>
  <c r="T175" i="2"/>
  <c r="T174" i="2"/>
  <c r="R175" i="2"/>
  <c r="P175" i="2"/>
  <c r="P174" i="2"/>
  <c r="BK175" i="2"/>
  <c r="J175" i="2"/>
  <c r="BE175" i="2" s="1"/>
  <c r="BI171" i="2"/>
  <c r="BH171" i="2"/>
  <c r="BG171" i="2"/>
  <c r="BF171" i="2"/>
  <c r="T171" i="2"/>
  <c r="R171" i="2"/>
  <c r="P171" i="2"/>
  <c r="BK171" i="2"/>
  <c r="J171" i="2"/>
  <c r="BE171" i="2" s="1"/>
  <c r="BI168" i="2"/>
  <c r="BH168" i="2"/>
  <c r="BG168" i="2"/>
  <c r="BF168" i="2"/>
  <c r="T168" i="2"/>
  <c r="T157" i="2" s="1"/>
  <c r="R168" i="2"/>
  <c r="P168" i="2"/>
  <c r="BK168" i="2"/>
  <c r="J168" i="2"/>
  <c r="BE168" i="2" s="1"/>
  <c r="BI165" i="2"/>
  <c r="BH165" i="2"/>
  <c r="BG165" i="2"/>
  <c r="BF165" i="2"/>
  <c r="T165" i="2"/>
  <c r="R165" i="2"/>
  <c r="P165" i="2"/>
  <c r="P157" i="2" s="1"/>
  <c r="BK165" i="2"/>
  <c r="J165" i="2"/>
  <c r="BE165" i="2" s="1"/>
  <c r="BI162" i="2"/>
  <c r="BH162" i="2"/>
  <c r="BG162" i="2"/>
  <c r="BF162" i="2"/>
  <c r="T162" i="2"/>
  <c r="R162" i="2"/>
  <c r="P162" i="2"/>
  <c r="BK162" i="2"/>
  <c r="J162" i="2"/>
  <c r="BE162" i="2"/>
  <c r="BI158" i="2"/>
  <c r="BH158" i="2"/>
  <c r="BG158" i="2"/>
  <c r="BF158" i="2"/>
  <c r="T158" i="2"/>
  <c r="R158" i="2"/>
  <c r="R157" i="2"/>
  <c r="P158" i="2"/>
  <c r="BK158" i="2"/>
  <c r="BK157" i="2"/>
  <c r="J157" i="2" s="1"/>
  <c r="J63" i="2" s="1"/>
  <c r="J158" i="2"/>
  <c r="BE158" i="2" s="1"/>
  <c r="BI154" i="2"/>
  <c r="BH154" i="2"/>
  <c r="BG154" i="2"/>
  <c r="BF154" i="2"/>
  <c r="T154" i="2"/>
  <c r="T153" i="2" s="1"/>
  <c r="R154" i="2"/>
  <c r="R153" i="2" s="1"/>
  <c r="P154" i="2"/>
  <c r="P153" i="2" s="1"/>
  <c r="BK154" i="2"/>
  <c r="BK153" i="2" s="1"/>
  <c r="J153" i="2" s="1"/>
  <c r="J62" i="2" s="1"/>
  <c r="J154" i="2"/>
  <c r="BE154" i="2" s="1"/>
  <c r="BI150" i="2"/>
  <c r="BH150" i="2"/>
  <c r="BG150" i="2"/>
  <c r="BF150" i="2"/>
  <c r="T150" i="2"/>
  <c r="R150" i="2"/>
  <c r="P150" i="2"/>
  <c r="BK150" i="2"/>
  <c r="J150" i="2"/>
  <c r="BE150" i="2" s="1"/>
  <c r="BI146" i="2"/>
  <c r="BH146" i="2"/>
  <c r="BG146" i="2"/>
  <c r="BF146" i="2"/>
  <c r="T146" i="2"/>
  <c r="R146" i="2"/>
  <c r="P146" i="2"/>
  <c r="BK146" i="2"/>
  <c r="J146" i="2"/>
  <c r="BE146" i="2" s="1"/>
  <c r="BI143" i="2"/>
  <c r="BH143" i="2"/>
  <c r="BG143" i="2"/>
  <c r="BF143" i="2"/>
  <c r="T143" i="2"/>
  <c r="R143" i="2"/>
  <c r="P143" i="2"/>
  <c r="BK143" i="2"/>
  <c r="J143" i="2"/>
  <c r="BE143" i="2" s="1"/>
  <c r="BI141" i="2"/>
  <c r="BH141" i="2"/>
  <c r="BG141" i="2"/>
  <c r="BF141" i="2"/>
  <c r="T141" i="2"/>
  <c r="R141" i="2"/>
  <c r="P141" i="2"/>
  <c r="BK141" i="2"/>
  <c r="J141" i="2"/>
  <c r="BE141" i="2" s="1"/>
  <c r="BI140" i="2"/>
  <c r="BH140" i="2"/>
  <c r="BG140" i="2"/>
  <c r="BF140" i="2"/>
  <c r="T140" i="2"/>
  <c r="R140" i="2"/>
  <c r="P140" i="2"/>
  <c r="BK140" i="2"/>
  <c r="J140" i="2"/>
  <c r="BE140" i="2" s="1"/>
  <c r="BI139" i="2"/>
  <c r="BH139" i="2"/>
  <c r="BG139" i="2"/>
  <c r="BF139" i="2"/>
  <c r="T139" i="2"/>
  <c r="R139" i="2"/>
  <c r="P139" i="2"/>
  <c r="BK139" i="2"/>
  <c r="J139" i="2"/>
  <c r="BE139" i="2" s="1"/>
  <c r="BI136" i="2"/>
  <c r="BH136" i="2"/>
  <c r="BG136" i="2"/>
  <c r="BF136" i="2"/>
  <c r="T136" i="2"/>
  <c r="R136" i="2"/>
  <c r="P136" i="2"/>
  <c r="BK136" i="2"/>
  <c r="J136" i="2"/>
  <c r="BE136" i="2" s="1"/>
  <c r="BI133" i="2"/>
  <c r="BH133" i="2"/>
  <c r="BG133" i="2"/>
  <c r="BF133" i="2"/>
  <c r="T133" i="2"/>
  <c r="R133" i="2"/>
  <c r="P133" i="2"/>
  <c r="BK133" i="2"/>
  <c r="J133" i="2"/>
  <c r="BE133" i="2" s="1"/>
  <c r="BI130" i="2"/>
  <c r="BH130" i="2"/>
  <c r="BG130" i="2"/>
  <c r="BF130" i="2"/>
  <c r="T130" i="2"/>
  <c r="R130" i="2"/>
  <c r="P130" i="2"/>
  <c r="BK130" i="2"/>
  <c r="J130" i="2"/>
  <c r="BE130" i="2" s="1"/>
  <c r="BI127" i="2"/>
  <c r="BH127" i="2"/>
  <c r="BG127" i="2"/>
  <c r="BF127" i="2"/>
  <c r="T127" i="2"/>
  <c r="R127" i="2"/>
  <c r="P127" i="2"/>
  <c r="BK127" i="2"/>
  <c r="J127" i="2"/>
  <c r="BE127" i="2" s="1"/>
  <c r="BI124" i="2"/>
  <c r="BH124" i="2"/>
  <c r="BG124" i="2"/>
  <c r="BF124" i="2"/>
  <c r="T124" i="2"/>
  <c r="R124" i="2"/>
  <c r="P124" i="2"/>
  <c r="BK124" i="2"/>
  <c r="J124" i="2"/>
  <c r="BE124" i="2" s="1"/>
  <c r="BI121" i="2"/>
  <c r="BH121" i="2"/>
  <c r="BG121" i="2"/>
  <c r="BF121" i="2"/>
  <c r="T121" i="2"/>
  <c r="R121" i="2"/>
  <c r="P121" i="2"/>
  <c r="BK121" i="2"/>
  <c r="J121" i="2"/>
  <c r="BE121" i="2" s="1"/>
  <c r="BI118" i="2"/>
  <c r="BH118" i="2"/>
  <c r="BG118" i="2"/>
  <c r="BF118" i="2"/>
  <c r="T118" i="2"/>
  <c r="R118" i="2"/>
  <c r="P118" i="2"/>
  <c r="BK118" i="2"/>
  <c r="J118" i="2"/>
  <c r="BE118" i="2" s="1"/>
  <c r="BI115" i="2"/>
  <c r="BH115" i="2"/>
  <c r="BG115" i="2"/>
  <c r="BF115" i="2"/>
  <c r="T115" i="2"/>
  <c r="R115" i="2"/>
  <c r="P115" i="2"/>
  <c r="BK115" i="2"/>
  <c r="J115" i="2"/>
  <c r="BE115" i="2" s="1"/>
  <c r="BI112" i="2"/>
  <c r="BH112" i="2"/>
  <c r="BG112" i="2"/>
  <c r="BF112" i="2"/>
  <c r="T112" i="2"/>
  <c r="R112" i="2"/>
  <c r="P112" i="2"/>
  <c r="BK112" i="2"/>
  <c r="J112" i="2"/>
  <c r="BE112" i="2" s="1"/>
  <c r="BI109" i="2"/>
  <c r="BH109" i="2"/>
  <c r="BG109" i="2"/>
  <c r="BF109" i="2"/>
  <c r="T109" i="2"/>
  <c r="R109" i="2"/>
  <c r="P109" i="2"/>
  <c r="BK109" i="2"/>
  <c r="J109" i="2"/>
  <c r="BE109" i="2" s="1"/>
  <c r="BI105" i="2"/>
  <c r="BH105" i="2"/>
  <c r="BG105" i="2"/>
  <c r="BF105" i="2"/>
  <c r="T105" i="2"/>
  <c r="R105" i="2"/>
  <c r="P105" i="2"/>
  <c r="BK105" i="2"/>
  <c r="J105" i="2"/>
  <c r="BE105" i="2" s="1"/>
  <c r="BI102" i="2"/>
  <c r="BH102" i="2"/>
  <c r="BG102" i="2"/>
  <c r="BF102" i="2"/>
  <c r="T102" i="2"/>
  <c r="R102" i="2"/>
  <c r="P102" i="2"/>
  <c r="BK102" i="2"/>
  <c r="J102" i="2"/>
  <c r="BE102" i="2" s="1"/>
  <c r="BI99" i="2"/>
  <c r="BH99" i="2"/>
  <c r="BG99" i="2"/>
  <c r="BF99" i="2"/>
  <c r="T99" i="2"/>
  <c r="R99" i="2"/>
  <c r="P99" i="2"/>
  <c r="BK99" i="2"/>
  <c r="J99" i="2"/>
  <c r="BE99" i="2" s="1"/>
  <c r="BI96" i="2"/>
  <c r="BH96" i="2"/>
  <c r="BG96" i="2"/>
  <c r="BF96" i="2"/>
  <c r="T96" i="2"/>
  <c r="R96" i="2"/>
  <c r="P96" i="2"/>
  <c r="BK96" i="2"/>
  <c r="J96" i="2"/>
  <c r="BE96" i="2" s="1"/>
  <c r="BI93" i="2"/>
  <c r="BH93" i="2"/>
  <c r="BG93" i="2"/>
  <c r="BF93" i="2"/>
  <c r="T93" i="2"/>
  <c r="R93" i="2"/>
  <c r="P93" i="2"/>
  <c r="BK93" i="2"/>
  <c r="J93" i="2"/>
  <c r="BE93" i="2" s="1"/>
  <c r="BI90" i="2"/>
  <c r="BH90" i="2"/>
  <c r="BG90" i="2"/>
  <c r="BF90" i="2"/>
  <c r="T90" i="2"/>
  <c r="R90" i="2"/>
  <c r="P90" i="2"/>
  <c r="BK90" i="2"/>
  <c r="J90" i="2"/>
  <c r="BE90" i="2" s="1"/>
  <c r="BI89" i="2"/>
  <c r="F37" i="2" s="1"/>
  <c r="BD55" i="1" s="1"/>
  <c r="BH89" i="2"/>
  <c r="BG89" i="2"/>
  <c r="BF89" i="2"/>
  <c r="T89" i="2"/>
  <c r="R89" i="2"/>
  <c r="R88" i="2" s="1"/>
  <c r="P89" i="2"/>
  <c r="BK89" i="2"/>
  <c r="BK88" i="2" s="1"/>
  <c r="J88" i="2" s="1"/>
  <c r="J61" i="2" s="1"/>
  <c r="J89" i="2"/>
  <c r="BE89" i="2" s="1"/>
  <c r="F80" i="2"/>
  <c r="E78" i="2"/>
  <c r="F52" i="2"/>
  <c r="E50" i="2"/>
  <c r="J24" i="2"/>
  <c r="E24" i="2"/>
  <c r="J55" i="2" s="1"/>
  <c r="J23" i="2"/>
  <c r="J21" i="2"/>
  <c r="E21" i="2"/>
  <c r="J82" i="2" s="1"/>
  <c r="J20" i="2"/>
  <c r="J18" i="2"/>
  <c r="E18" i="2"/>
  <c r="F55" i="2" s="1"/>
  <c r="J17" i="2"/>
  <c r="J15" i="2"/>
  <c r="E15" i="2"/>
  <c r="F54" i="2" s="1"/>
  <c r="J14" i="2"/>
  <c r="J12" i="2"/>
  <c r="J52" i="2" s="1"/>
  <c r="E7" i="2"/>
  <c r="E48" i="2" s="1"/>
  <c r="AS54" i="1"/>
  <c r="L50" i="1"/>
  <c r="AM50" i="1"/>
  <c r="AM49" i="1"/>
  <c r="L49" i="1"/>
  <c r="AM47" i="1"/>
  <c r="L47" i="1"/>
  <c r="L45" i="1"/>
  <c r="L44" i="1"/>
  <c r="E76" i="2" l="1"/>
  <c r="F83" i="2"/>
  <c r="J54" i="2"/>
  <c r="J83" i="2"/>
  <c r="E48" i="5"/>
  <c r="F55" i="5"/>
  <c r="T88" i="2"/>
  <c r="T87" i="2" s="1"/>
  <c r="T86" i="2" s="1"/>
  <c r="J54" i="5"/>
  <c r="R87" i="2"/>
  <c r="R86" i="2" s="1"/>
  <c r="P88" i="2"/>
  <c r="P87" i="2" s="1"/>
  <c r="P86" i="2" s="1"/>
  <c r="AU55" i="1" s="1"/>
  <c r="BK174" i="2"/>
  <c r="J174" i="2" s="1"/>
  <c r="J64" i="2" s="1"/>
  <c r="BK196" i="2"/>
  <c r="J196" i="2" s="1"/>
  <c r="J65" i="2" s="1"/>
  <c r="R83" i="5"/>
  <c r="R82" i="5" s="1"/>
  <c r="R81" i="5" s="1"/>
  <c r="F36" i="5"/>
  <c r="BC56" i="1" s="1"/>
  <c r="P83" i="5"/>
  <c r="P82" i="5" s="1"/>
  <c r="P81" i="5" s="1"/>
  <c r="AU56" i="1" s="1"/>
  <c r="F35" i="5"/>
  <c r="BB56" i="1" s="1"/>
  <c r="J34" i="5"/>
  <c r="AW56" i="1" s="1"/>
  <c r="BK83" i="5"/>
  <c r="F37" i="5"/>
  <c r="BD56" i="1" s="1"/>
  <c r="T83" i="5"/>
  <c r="T82" i="5" s="1"/>
  <c r="T81" i="5" s="1"/>
  <c r="J83" i="5"/>
  <c r="J61" i="5" s="1"/>
  <c r="BK82" i="5"/>
  <c r="J82" i="5" s="1"/>
  <c r="J60" i="5" s="1"/>
  <c r="F34" i="5"/>
  <c r="BA56" i="1" s="1"/>
  <c r="F34" i="2"/>
  <c r="BA55" i="1" s="1"/>
  <c r="F35" i="2"/>
  <c r="BB55" i="1" s="1"/>
  <c r="F33" i="2"/>
  <c r="AZ55" i="1" s="1"/>
  <c r="F36" i="2"/>
  <c r="BC55" i="1" s="1"/>
  <c r="J80" i="2"/>
  <c r="F82" i="2"/>
  <c r="J33" i="2"/>
  <c r="AV55" i="1" s="1"/>
  <c r="J34" i="2"/>
  <c r="AW55" i="1" s="1"/>
  <c r="BK87" i="2"/>
  <c r="F33" i="5"/>
  <c r="AZ56" i="1" s="1"/>
  <c r="J52" i="5"/>
  <c r="F54" i="5"/>
  <c r="J78" i="5"/>
  <c r="BK81" i="5"/>
  <c r="J81" i="5" s="1"/>
  <c r="J33" i="5"/>
  <c r="AV56" i="1" s="1"/>
  <c r="BC54" i="1" l="1"/>
  <c r="AY54" i="1" s="1"/>
  <c r="BB54" i="1"/>
  <c r="AX54" i="1" s="1"/>
  <c r="AT56" i="1"/>
  <c r="AU54" i="1"/>
  <c r="BD54" i="1"/>
  <c r="W33" i="1" s="1"/>
  <c r="W31" i="1"/>
  <c r="AZ54" i="1"/>
  <c r="W29" i="1" s="1"/>
  <c r="BA54" i="1"/>
  <c r="W32" i="1"/>
  <c r="AT55" i="1"/>
  <c r="AV54" i="1"/>
  <c r="J59" i="5"/>
  <c r="J30" i="5"/>
  <c r="BK86" i="2"/>
  <c r="J86" i="2" s="1"/>
  <c r="J87" i="2"/>
  <c r="J60" i="2" s="1"/>
  <c r="W30" i="1" l="1"/>
  <c r="AW54" i="1"/>
  <c r="AK30" i="1" s="1"/>
  <c r="J39" i="5"/>
  <c r="AG56" i="1"/>
  <c r="AN56" i="1" s="1"/>
  <c r="J59" i="2"/>
  <c r="J30" i="2"/>
  <c r="AK29" i="1"/>
  <c r="AT54" i="1" l="1"/>
  <c r="AG55" i="1"/>
  <c r="J39" i="2"/>
  <c r="AG54" i="1" l="1"/>
  <c r="AN55" i="1"/>
  <c r="AK26" i="1" l="1"/>
  <c r="AK35" i="1" s="1"/>
  <c r="AN54" i="1"/>
</calcChain>
</file>

<file path=xl/sharedStrings.xml><?xml version="1.0" encoding="utf-8"?>
<sst xmlns="http://schemas.openxmlformats.org/spreadsheetml/2006/main" count="1966" uniqueCount="376">
  <si>
    <t>Export Komplet</t>
  </si>
  <si>
    <t/>
  </si>
  <si>
    <t>2.0</t>
  </si>
  <si>
    <t>False</t>
  </si>
  <si>
    <t>{0f6f19c0-d863-48c0-b93f-fa8ca5be0c2e}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</si>
  <si>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</si>
  <si>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</si>
  <si>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</si>
  <si>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</si>
  <si>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</si>
  <si>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</si>
  <si>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</si>
  <si>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</si>
  <si>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04</t>
  </si>
  <si>
    <t>Stavba:</t>
  </si>
  <si>
    <t>Opravy povrchů asfaltových cest v areálu ZOO - 3. etapa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</si>
  <si>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</si>
  <si>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</si>
  <si>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</si>
  <si>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</si>
  <si>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</si>
  <si>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</si>
  <si>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</si>
  <si>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</si>
  <si>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</si>
  <si>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</si>
  <si>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</si>
  <si>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</si>
  <si>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</si>
  <si>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</si>
  <si>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</si>
  <si>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</si>
  <si>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</si>
  <si>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</si>
  <si>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</si>
  <si>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</si>
  <si>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</si>
  <si>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</si>
  <si>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</si>
  <si>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</si>
  <si>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</si>
  <si>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</si>
  <si>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</si>
  <si>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</si>
  <si>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</si>
  <si>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</si>
  <si>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</si>
  <si>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</si>
  <si>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</si>
  <si>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</si>
  <si>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</si>
  <si>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</si>
  <si>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</si>
  <si>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</si>
  <si>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</si>
  <si>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</si>
  <si>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</si>
  <si>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</si>
  <si>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</si>
  <si>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</si>
  <si>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</si>
  <si>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</si>
  <si>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</si>
  <si>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</si>
  <si>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</si>
  <si>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</si>
  <si>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</si>
  <si>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</si>
  <si>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</si>
  <si>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úsek č. 1 Propojení u Austrálie</t>
  </si>
  <si>
    <t>STA</t>
  </si>
  <si>
    <t>1</t>
  </si>
  <si>
    <t>{0217ebd2-758a-450c-932c-bcd3d967c512}</t>
  </si>
  <si>
    <t>2</t>
  </si>
  <si>
    <t>101</t>
  </si>
  <si>
    <t>VON</t>
  </si>
  <si>
    <t>{58f8cd4a-8b70-4087-9f14-89055277d010}</t>
  </si>
  <si>
    <t>KRYCÍ LIST SOUPISU PRACÍ</t>
  </si>
  <si>
    <t>Objekt:</t>
  </si>
  <si>
    <t>01 - úsek č. 1 Propojení u Austrálie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</si>
  <si>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</si>
  <si>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</si>
  <si>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</si>
  <si>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</si>
  <si>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</si>
  <si>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</si>
  <si>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</si>
  <si>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</si>
  <si>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</si>
  <si>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</si>
  <si>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</si>
  <si>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</si>
  <si>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</si>
  <si>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</si>
  <si>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</si>
  <si>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</si>
  <si>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</si>
  <si>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</si>
  <si>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</si>
  <si>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</si>
  <si>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</si>
  <si>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</si>
  <si>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</si>
  <si>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</si>
  <si>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</si>
  <si>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</si>
  <si>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</si>
  <si>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</si>
  <si>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</si>
  <si>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</si>
  <si>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1122011R1</t>
  </si>
  <si>
    <t>Odstranění kořenů v cestě vč. odvozu</t>
  </si>
  <si>
    <t>m2</t>
  </si>
  <si>
    <t>CS ÚRS 2018 01</t>
  </si>
  <si>
    <t>4</t>
  </si>
  <si>
    <t>1848564497</t>
  </si>
  <si>
    <t>113107162</t>
  </si>
  <si>
    <t>Odstranění podkladu z kameniva drceného tl 200 mm strojně pl přes 50 do 200 m2</t>
  </si>
  <si>
    <t>CS ÚRS 2019 01</t>
  </si>
  <si>
    <t>427223672</t>
  </si>
  <si>
    <t>VV</t>
  </si>
  <si>
    <t>"asfalt. komunikace" 180</t>
  </si>
  <si>
    <t>Součet</t>
  </si>
  <si>
    <t>3</t>
  </si>
  <si>
    <t>113107181</t>
  </si>
  <si>
    <t>Odstranění podkladu živičného tl 50 mm strojně pl přes 50 do 200 m2</t>
  </si>
  <si>
    <t>1580194903</t>
  </si>
  <si>
    <t>113154123</t>
  </si>
  <si>
    <t>Frézování živičného krytu tl 50 mm pruh š 1 m pl do 500 m2 bez překážek v trase</t>
  </si>
  <si>
    <t>365128677</t>
  </si>
  <si>
    <t>5</t>
  </si>
  <si>
    <t>113202111</t>
  </si>
  <si>
    <t>Vytrhání obrub krajníků obrubníků stojatých</t>
  </si>
  <si>
    <t>m</t>
  </si>
  <si>
    <t>1929891925</t>
  </si>
  <si>
    <t>"sadový obrubník" 110</t>
  </si>
  <si>
    <t>6</t>
  </si>
  <si>
    <t>121101101</t>
  </si>
  <si>
    <t>Sejmutí ornice s přemístěním na vzdálenost do 50 m</t>
  </si>
  <si>
    <t>m3</t>
  </si>
  <si>
    <t>-740853044</t>
  </si>
  <si>
    <t>180*0,5*0,15</t>
  </si>
  <si>
    <t>7</t>
  </si>
  <si>
    <t>122201102</t>
  </si>
  <si>
    <t>Odkopávky a prokopávky nezapažené v hornině tř. 3 objem do 1000 m3</t>
  </si>
  <si>
    <t>-53224634</t>
  </si>
  <si>
    <t>"odkopávky" 180*0,1</t>
  </si>
  <si>
    <t>"odkopávky pro zlepšené podloží" 45*0,15</t>
  </si>
  <si>
    <t>8</t>
  </si>
  <si>
    <t>122201109</t>
  </si>
  <si>
    <t>Příplatek za lepivost u odkopávek v hornině tř. 1 až 3</t>
  </si>
  <si>
    <t>845960431</t>
  </si>
  <si>
    <t>24,75*0,3</t>
  </si>
  <si>
    <t>9</t>
  </si>
  <si>
    <t>130001101</t>
  </si>
  <si>
    <t>Příplatek za ztížení vykopávky v blízkosti podzemního vedení</t>
  </si>
  <si>
    <t>336245200</t>
  </si>
  <si>
    <t>10</t>
  </si>
  <si>
    <t>133201101</t>
  </si>
  <si>
    <t>Hloubení šachet v hornině tř. 3 objemu do 100 m3</t>
  </si>
  <si>
    <t>-1255882783</t>
  </si>
  <si>
    <t>"betonové patky zábradlí" 0,3*0,3*0,6*45</t>
  </si>
  <si>
    <t>11</t>
  </si>
  <si>
    <t>133201109</t>
  </si>
  <si>
    <t>Příplatek za lepivost u hloubení šachet v hornině tř. 3</t>
  </si>
  <si>
    <t>-55135015</t>
  </si>
  <si>
    <t>2,43*0,3</t>
  </si>
  <si>
    <t>12</t>
  </si>
  <si>
    <t>162301101</t>
  </si>
  <si>
    <t>Vodorovné přemístění do 500 m výkopku/sypaniny z horniny tř. 1 až 4</t>
  </si>
  <si>
    <t>-1081756240</t>
  </si>
  <si>
    <t>"ornice  na deponii a zpět" 13,5*2</t>
  </si>
  <si>
    <t>13</t>
  </si>
  <si>
    <t>162701105</t>
  </si>
  <si>
    <t>Vodorovné přemístění do 10000 m výkopku/sypaniny z horniny tř. 1 až 4</t>
  </si>
  <si>
    <t>280950915</t>
  </si>
  <si>
    <t>"výkop na skládku" 24,75+2,43</t>
  </si>
  <si>
    <t>14</t>
  </si>
  <si>
    <t>167101101</t>
  </si>
  <si>
    <t>Nakládání výkopku z hornin tř. 1 až 4 do 100 m3</t>
  </si>
  <si>
    <t>-688296995</t>
  </si>
  <si>
    <t>"ornice" 13,5</t>
  </si>
  <si>
    <t>171201211</t>
  </si>
  <si>
    <t>Poplatek za uložení stavebního odpadu - zeminy a kameniva na skládce</t>
  </si>
  <si>
    <t>t</t>
  </si>
  <si>
    <t>2137529790</t>
  </si>
  <si>
    <t>27,18*1,6</t>
  </si>
  <si>
    <t>16</t>
  </si>
  <si>
    <t>171203111</t>
  </si>
  <si>
    <t>Uložení a hrubé rozhrnutí výkopku bez zhutnění v rovině a ve svahu do 1:5</t>
  </si>
  <si>
    <t>-1507246238</t>
  </si>
  <si>
    <t>"ornice"90*0,15</t>
  </si>
  <si>
    <t>17</t>
  </si>
  <si>
    <t>181111111</t>
  </si>
  <si>
    <t>Plošná úprava terénu do 500 m2 zemina tř 1 až 4 nerovnosti do 100 mm v rovinně a svahu do 1:5</t>
  </si>
  <si>
    <t>-387345173</t>
  </si>
  <si>
    <t>180*0,5</t>
  </si>
  <si>
    <t>18</t>
  </si>
  <si>
    <t>181301102</t>
  </si>
  <si>
    <t>Rozprostření ornice tl vrstvy do 150 mm pl do 500 m2 v rovině nebo ve svahu do 1:5</t>
  </si>
  <si>
    <t>284617196</t>
  </si>
  <si>
    <t>19</t>
  </si>
  <si>
    <t>181411131</t>
  </si>
  <si>
    <t>Založení parkového trávníku výsevem plochy do 1000 m2 v rovině a ve svahu do 1:5</t>
  </si>
  <si>
    <t>-996596003</t>
  </si>
  <si>
    <t>20</t>
  </si>
  <si>
    <t>M</t>
  </si>
  <si>
    <t>005724700</t>
  </si>
  <si>
    <t>osivo směs travní univerzál</t>
  </si>
  <si>
    <t>kg</t>
  </si>
  <si>
    <t>1023340339</t>
  </si>
  <si>
    <t>90*0,025 'Přepočtené koeficientem množství</t>
  </si>
  <si>
    <t>181951101</t>
  </si>
  <si>
    <t>Úprava pláně v hornině tř. 1 až 4 bez zhutnění</t>
  </si>
  <si>
    <t>-1932406030</t>
  </si>
  <si>
    <t>"ornice" 90</t>
  </si>
  <si>
    <t>22</t>
  </si>
  <si>
    <t>181951102</t>
  </si>
  <si>
    <t>Úprava pláně v hornině tř. 1 až 4 se zhutněním</t>
  </si>
  <si>
    <t>1118114575</t>
  </si>
  <si>
    <t>"asfaltová komunikace nová" 180</t>
  </si>
  <si>
    <t>"sanace podloží" 45</t>
  </si>
  <si>
    <t>23</t>
  </si>
  <si>
    <t>18200R001</t>
  </si>
  <si>
    <t>Ostatní náklady na pořízení trávníku, odplevelení, zalévání, zemědělská příprava půdy vč. hnojení, údržba do 1. sečení</t>
  </si>
  <si>
    <t>420302848</t>
  </si>
  <si>
    <t>90</t>
  </si>
  <si>
    <t>Zakládání</t>
  </si>
  <si>
    <t>24</t>
  </si>
  <si>
    <t>275313611</t>
  </si>
  <si>
    <t>Základové patky z betonu tř. C 16/20</t>
  </si>
  <si>
    <t>-1253217861</t>
  </si>
  <si>
    <t>Komunikace pozemní</t>
  </si>
  <si>
    <t>25</t>
  </si>
  <si>
    <t>564851111</t>
  </si>
  <si>
    <t>Podklad ze štěrkodrtě ŠD tl 150 mm</t>
  </si>
  <si>
    <t>-1058896827</t>
  </si>
  <si>
    <t>26</t>
  </si>
  <si>
    <t>565135111</t>
  </si>
  <si>
    <t>Asfaltový beton vrstva podkladní ACP 16 (obalované kamenivo OKS) tl 50 mm š do 3 m</t>
  </si>
  <si>
    <t>840191941</t>
  </si>
  <si>
    <t>27</t>
  </si>
  <si>
    <t>567122111</t>
  </si>
  <si>
    <t>Podklad ze směsi stmelené cementem SC C 8/10 (KSC I) tl 120 mm</t>
  </si>
  <si>
    <t>-1951070814</t>
  </si>
  <si>
    <t>28</t>
  </si>
  <si>
    <t>573231111</t>
  </si>
  <si>
    <t>Postřik živičný spojovací ze silniční emulze v množství 0,70 kg/m2</t>
  </si>
  <si>
    <t>-747250128</t>
  </si>
  <si>
    <t>"asfaltová komunikace nová" 180*2</t>
  </si>
  <si>
    <t>29</t>
  </si>
  <si>
    <t>577143111</t>
  </si>
  <si>
    <t>Asfaltový beton vrstva obrusná ACO 8 (ABJ) tl 50 mm š do 3 m z nemodifikovaného asfaltu</t>
  </si>
  <si>
    <t>-1649325320</t>
  </si>
  <si>
    <t>Ostatní konstrukce a práce, bourání</t>
  </si>
  <si>
    <t>30</t>
  </si>
  <si>
    <t>911111R</t>
  </si>
  <si>
    <t>ocelová pásovina (80x10 mm) zábradlí - dodávka a montáž</t>
  </si>
  <si>
    <t>1688787487</t>
  </si>
  <si>
    <t>"45 kusů dl. 0,45 m" 45*0,45*6,28</t>
  </si>
  <si>
    <t>31</t>
  </si>
  <si>
    <t>916331112</t>
  </si>
  <si>
    <t>Osazení zahradního obrubníku betonového do lože z betonu s boční opěrou</t>
  </si>
  <si>
    <t>1992929327</t>
  </si>
  <si>
    <t>"ABO 17-10" 110</t>
  </si>
  <si>
    <t>32</t>
  </si>
  <si>
    <t>59217011</t>
  </si>
  <si>
    <t>obrubník betonový zahradní 500x50x200mm</t>
  </si>
  <si>
    <t>-891603001</t>
  </si>
  <si>
    <t>110*2</t>
  </si>
  <si>
    <t>33</t>
  </si>
  <si>
    <t>916991121</t>
  </si>
  <si>
    <t>Lože pod obrubníky, krajníky nebo obruby z dlažebních kostek z betonu prostého</t>
  </si>
  <si>
    <t>532170014</t>
  </si>
  <si>
    <t>0,03*110</t>
  </si>
  <si>
    <t>34</t>
  </si>
  <si>
    <t>919112233</t>
  </si>
  <si>
    <t>Řezání spár pro vytvoření komůrky š 20 mm hl 40 mm pro těsnící zálivku v živičném krytu</t>
  </si>
  <si>
    <t>496738162</t>
  </si>
  <si>
    <t>35</t>
  </si>
  <si>
    <t>919122132</t>
  </si>
  <si>
    <t>Těsnění spár zálivkou za tepla pro komůrky š 20 mm hl 40 mm s těsnicím profilem</t>
  </si>
  <si>
    <t>-836305118</t>
  </si>
  <si>
    <t>36</t>
  </si>
  <si>
    <t>96606R01</t>
  </si>
  <si>
    <t>Odstranění zábradlí z kulatiny vč. sloupků</t>
  </si>
  <si>
    <t>-581287097</t>
  </si>
  <si>
    <t>20+6</t>
  </si>
  <si>
    <t>997</t>
  </si>
  <si>
    <t>Přesun sutě</t>
  </si>
  <si>
    <t>37</t>
  </si>
  <si>
    <t>997221551</t>
  </si>
  <si>
    <t>Vodorovná doprava suti ze sypkých materiálů do 1 km</t>
  </si>
  <si>
    <t>-866279987</t>
  </si>
  <si>
    <t>"kamenivo" 52,5</t>
  </si>
  <si>
    <t>"frézování" 23,04</t>
  </si>
  <si>
    <t>38</t>
  </si>
  <si>
    <t>997221559</t>
  </si>
  <si>
    <t>Příplatek ZKD 1 km u vodorovné dopravy suti ze sypkých materiálů</t>
  </si>
  <si>
    <t>-1741149787</t>
  </si>
  <si>
    <t>75,54*9 'Přepočtené koeficientem množství</t>
  </si>
  <si>
    <t>39</t>
  </si>
  <si>
    <t>997221561</t>
  </si>
  <si>
    <t>Vodorovná doprava suti z kusových materiálů do 1 km</t>
  </si>
  <si>
    <t>2101654715</t>
  </si>
  <si>
    <t>"asfalt" 17,64</t>
  </si>
  <si>
    <t>"obrubníky" 22,55</t>
  </si>
  <si>
    <t>40</t>
  </si>
  <si>
    <t>997221569</t>
  </si>
  <si>
    <t>Příplatek ZKD 1 km u vodorovné dopravy suti z kusových materiálů</t>
  </si>
  <si>
    <t>-460525694</t>
  </si>
  <si>
    <t>40,19*9 'Přepočtené koeficientem množství</t>
  </si>
  <si>
    <t>41</t>
  </si>
  <si>
    <t>997221571</t>
  </si>
  <si>
    <t>Vodorovná doprava vybouraných hmot do 1 km</t>
  </si>
  <si>
    <t>1221798496</t>
  </si>
  <si>
    <t>"zábradlí z kulatiny" 0,195</t>
  </si>
  <si>
    <t>42</t>
  </si>
  <si>
    <t>997221815</t>
  </si>
  <si>
    <t>Poplatek za uložení na skládce (skládkovné) stavebního odpadu betonového kód odpadu 170 101</t>
  </si>
  <si>
    <t>-1200759814</t>
  </si>
  <si>
    <t>43</t>
  </si>
  <si>
    <t>997221845</t>
  </si>
  <si>
    <t>Poplatek za uložení na skládce (skládkovné) odpadu asfaltového bez dehtu kód odpadu 170 302</t>
  </si>
  <si>
    <t>63731210</t>
  </si>
  <si>
    <t>44</t>
  </si>
  <si>
    <t>997221855</t>
  </si>
  <si>
    <t>Poplatek za uložení na skládce (skládkovné) zeminy a kameniva kód odpadu 170 504</t>
  </si>
  <si>
    <t>-1059542406</t>
  </si>
  <si>
    <t>"kamenivo" 52,2</t>
  </si>
  <si>
    <t>998</t>
  </si>
  <si>
    <t>Přesun hmot</t>
  </si>
  <si>
    <t>45</t>
  </si>
  <si>
    <t>998225111</t>
  </si>
  <si>
    <t>Přesun hmot pro pozemní komunikace s krytem z kamene, monolitickým betonovým nebo živičným</t>
  </si>
  <si>
    <t>-490221749</t>
  </si>
  <si>
    <t>kus</t>
  </si>
  <si>
    <t>101 - VON</t>
  </si>
  <si>
    <t>Ostatní - Ostatní</t>
  </si>
  <si>
    <t xml:space="preserve">    101 - VON</t>
  </si>
  <si>
    <t>Ostatní</t>
  </si>
  <si>
    <t>030001001</t>
  </si>
  <si>
    <t>Zařízení staveniště</t>
  </si>
  <si>
    <t>%</t>
  </si>
  <si>
    <t>1024</t>
  </si>
  <si>
    <t>126913375</t>
  </si>
  <si>
    <t>060001001</t>
  </si>
  <si>
    <t>Územní vlivy</t>
  </si>
  <si>
    <t>-1263542587</t>
  </si>
  <si>
    <t>060001012</t>
  </si>
  <si>
    <t>Dopravně inženýrské opatření</t>
  </si>
  <si>
    <t>Kč</t>
  </si>
  <si>
    <t>1385947728</t>
  </si>
  <si>
    <t>060001013</t>
  </si>
  <si>
    <t>PD skutečného provedení díla</t>
  </si>
  <si>
    <t>1665501591</t>
  </si>
  <si>
    <t>060002001</t>
  </si>
  <si>
    <t>Provedení hutnících zkoušek zemní pláně a jednotlivých vrstev zpevněných ploch v rozsahu dle TZ a dle platných ČSN</t>
  </si>
  <si>
    <t>1960352825</t>
  </si>
  <si>
    <t>060002004</t>
  </si>
  <si>
    <t>Autorský dozor</t>
  </si>
  <si>
    <t>hod</t>
  </si>
  <si>
    <t>1579424067</t>
  </si>
  <si>
    <t>060002005</t>
  </si>
  <si>
    <t>Geodetické zaměření dokončené stavby objektů, komunikací a zpevněných ploch a vysazené zeleně</t>
  </si>
  <si>
    <t>kpl</t>
  </si>
  <si>
    <t>1846110718</t>
  </si>
  <si>
    <t>060002006</t>
  </si>
  <si>
    <t>přítomnost geotechnika na stavbě. Při provádění zemních prací se požaduje každodenní přítomnost geotechnika</t>
  </si>
  <si>
    <t>-461115140</t>
  </si>
  <si>
    <t>060002011</t>
  </si>
  <si>
    <t>kompletační a koordinační činnost</t>
  </si>
  <si>
    <t>762749708</t>
  </si>
  <si>
    <t>060003001</t>
  </si>
  <si>
    <t>Rezerva (dodatečné sanace…)</t>
  </si>
  <si>
    <t>547857940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</si>
</sst>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0">
    <font>
      <sz val="8"/>
      <name val="Arial CE"/>
      <family val="2"/>
    </font>
    <font>
      <sz val="8"/>
      <color rgb="FF969696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8"/>
      <color rgb="FF969696"/>
      <name val="Arial CE"/>
    </font>
    <font>
      <b/>
      <sz val="8"/>
      <name val="Arial CE"/>
    </font>
    <font>
      <sz val="12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sz val="7"/>
      <color rgb="FF969696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3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0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0" fillId="0" borderId="0" xfId="0" applyProtection="1"/>
    <xf numFmtId="0" fontId="0" fillId="0" borderId="3" xfId="0" applyFont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4" fontId="3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4" fontId="5" fillId="0" borderId="20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15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5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horizontal="center" vertical="center"/>
      <protection locked="0"/>
    </xf>
    <xf numFmtId="49" fontId="0" fillId="0" borderId="22" xfId="0" applyNumberFormat="1" applyFont="1" applyBorder="1" applyAlignment="1" applyProtection="1">
      <alignment horizontal="left" vertical="center" wrapText="1"/>
      <protection locked="0"/>
    </xf>
    <xf numFmtId="0" fontId="0" fillId="0" borderId="22" xfId="0" applyFont="1" applyBorder="1" applyAlignment="1" applyProtection="1">
      <alignment horizontal="left" vertical="center" wrapText="1"/>
      <protection locked="0"/>
    </xf>
    <xf numFmtId="0" fontId="0" fillId="0" borderId="22" xfId="0" applyFont="1" applyBorder="1" applyAlignment="1" applyProtection="1">
      <alignment horizontal="center" vertical="center" wrapText="1"/>
      <protection locked="0"/>
    </xf>
    <xf numFmtId="167" fontId="0" fillId="0" borderId="22" xfId="0" applyNumberFormat="1" applyFont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8" fillId="0" borderId="22" xfId="0" applyNumberFormat="1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167" fontId="28" fillId="0" borderId="22" xfId="0" applyNumberFormat="1" applyFont="1" applyBorder="1" applyAlignment="1" applyProtection="1">
      <alignment vertical="center"/>
      <protection locked="0"/>
    </xf>
    <xf numFmtId="4" fontId="28" fillId="0" borderId="22" xfId="0" applyNumberFormat="1" applyFont="1" applyBorder="1" applyAlignment="1" applyProtection="1">
      <alignment vertical="center"/>
      <protection locked="0"/>
    </xf>
    <xf numFmtId="0" fontId="28" fillId="0" borderId="3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166" fontId="1" fillId="0" borderId="20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14" fontId="0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3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165" fontId="0" fillId="0" borderId="0" xfId="0" applyNumberFormat="1" applyFont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top" wrapText="1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7" fillId="4" borderId="8" xfId="0" applyFont="1" applyFill="1" applyBorder="1" applyAlignment="1">
      <alignment horizontal="left" vertical="center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8"/>
  <sheetViews>
    <sheetView showGridLines="0" topLeftCell="A37" workbookViewId="0">
      <selection activeCell="BE44" sqref="BE4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ht="36.950000000000003" customHeight="1">
      <c r="AR2" s="180" t="s">
        <v>5</v>
      </c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S2" s="14" t="s">
        <v>6</v>
      </c>
      <c r="BT2" s="14" t="s">
        <v>7</v>
      </c>
    </row>
    <row r="3" spans="1:74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ht="24.95" customHeight="1">
      <c r="B4" s="17"/>
      <c r="D4" s="18" t="s">
        <v>9</v>
      </c>
      <c r="AR4" s="17"/>
      <c r="AS4" s="19" t="s">
        <v>10</v>
      </c>
      <c r="BS4" s="14" t="s">
        <v>11</v>
      </c>
    </row>
    <row r="5" spans="1:74" ht="12" customHeight="1">
      <c r="B5" s="17"/>
      <c r="D5" s="20" t="s">
        <v>12</v>
      </c>
      <c r="K5" s="177" t="s">
        <v>13</v>
      </c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R5" s="17"/>
      <c r="BS5" s="14" t="s">
        <v>6</v>
      </c>
    </row>
    <row r="6" spans="1:74" ht="36.950000000000003" customHeight="1">
      <c r="B6" s="17"/>
      <c r="D6" s="21" t="s">
        <v>14</v>
      </c>
      <c r="K6" s="179" t="s">
        <v>15</v>
      </c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R6" s="17"/>
      <c r="BS6" s="14" t="s">
        <v>6</v>
      </c>
    </row>
    <row r="7" spans="1:74" ht="12" customHeight="1">
      <c r="B7" s="17"/>
      <c r="D7" s="22" t="s">
        <v>16</v>
      </c>
      <c r="K7" s="14" t="s">
        <v>1</v>
      </c>
      <c r="AK7" s="22" t="s">
        <v>17</v>
      </c>
      <c r="AN7" s="14" t="s">
        <v>1</v>
      </c>
      <c r="AR7" s="17"/>
      <c r="BS7" s="14" t="s">
        <v>6</v>
      </c>
    </row>
    <row r="8" spans="1:74" ht="12" customHeight="1">
      <c r="B8" s="17"/>
      <c r="D8" s="22" t="s">
        <v>18</v>
      </c>
      <c r="K8" s="14" t="s">
        <v>19</v>
      </c>
      <c r="AK8" s="22" t="s">
        <v>20</v>
      </c>
      <c r="AN8" s="160">
        <v>43521</v>
      </c>
      <c r="AR8" s="17"/>
      <c r="BS8" s="14" t="s">
        <v>6</v>
      </c>
    </row>
    <row r="9" spans="1:74" ht="14.45" customHeight="1">
      <c r="B9" s="17"/>
      <c r="AR9" s="17"/>
      <c r="BS9" s="14" t="s">
        <v>6</v>
      </c>
    </row>
    <row r="10" spans="1:74" ht="12" customHeight="1">
      <c r="B10" s="17"/>
      <c r="D10" s="22" t="s">
        <v>21</v>
      </c>
      <c r="AK10" s="22" t="s">
        <v>22</v>
      </c>
      <c r="AN10" s="14" t="s">
        <v>1</v>
      </c>
      <c r="AR10" s="17"/>
      <c r="BS10" s="14" t="s">
        <v>6</v>
      </c>
    </row>
    <row r="11" spans="1:74" ht="18.399999999999999" customHeight="1">
      <c r="B11" s="17"/>
      <c r="E11" s="14" t="s">
        <v>19</v>
      </c>
      <c r="AK11" s="22" t="s">
        <v>23</v>
      </c>
      <c r="AN11" s="14" t="s">
        <v>1</v>
      </c>
      <c r="AR11" s="17"/>
      <c r="BS11" s="14" t="s">
        <v>6</v>
      </c>
    </row>
    <row r="12" spans="1:74" ht="6.95" customHeight="1">
      <c r="B12" s="17"/>
      <c r="AR12" s="17"/>
      <c r="BS12" s="14" t="s">
        <v>6</v>
      </c>
    </row>
    <row r="13" spans="1:74" ht="12" customHeight="1">
      <c r="B13" s="17"/>
      <c r="D13" s="22" t="s">
        <v>24</v>
      </c>
      <c r="AK13" s="22" t="s">
        <v>22</v>
      </c>
      <c r="AN13" s="14" t="s">
        <v>1</v>
      </c>
      <c r="AR13" s="17"/>
      <c r="BS13" s="14" t="s">
        <v>6</v>
      </c>
    </row>
    <row r="14" spans="1:74">
      <c r="B14" s="17"/>
      <c r="E14" s="14" t="s">
        <v>19</v>
      </c>
      <c r="AK14" s="22" t="s">
        <v>23</v>
      </c>
      <c r="AN14" s="14" t="s">
        <v>1</v>
      </c>
      <c r="AR14" s="17"/>
      <c r="BS14" s="14" t="s">
        <v>6</v>
      </c>
    </row>
    <row r="15" spans="1:74" ht="6.95" customHeight="1">
      <c r="B15" s="17"/>
      <c r="AR15" s="17"/>
      <c r="BS15" s="14" t="s">
        <v>3</v>
      </c>
    </row>
    <row r="16" spans="1:74" ht="12" customHeight="1">
      <c r="B16" s="17"/>
      <c r="D16" s="22" t="s">
        <v>25</v>
      </c>
      <c r="AK16" s="22" t="s">
        <v>22</v>
      </c>
      <c r="AN16" s="14" t="s">
        <v>1</v>
      </c>
      <c r="AR16" s="17"/>
      <c r="BS16" s="14" t="s">
        <v>3</v>
      </c>
    </row>
    <row r="17" spans="2:71" ht="18.399999999999999" customHeight="1">
      <c r="B17" s="17"/>
      <c r="E17" s="14" t="s">
        <v>19</v>
      </c>
      <c r="AK17" s="22" t="s">
        <v>23</v>
      </c>
      <c r="AN17" s="14" t="s">
        <v>1</v>
      </c>
      <c r="AR17" s="17"/>
      <c r="BS17" s="14" t="s">
        <v>26</v>
      </c>
    </row>
    <row r="18" spans="2:71" ht="6.95" customHeight="1">
      <c r="B18" s="17"/>
      <c r="AR18" s="17"/>
      <c r="BS18" s="14" t="s">
        <v>6</v>
      </c>
    </row>
    <row r="19" spans="2:71" ht="12" customHeight="1">
      <c r="B19" s="17"/>
      <c r="D19" s="22" t="s">
        <v>27</v>
      </c>
      <c r="AK19" s="22" t="s">
        <v>22</v>
      </c>
      <c r="AN19" s="14" t="s">
        <v>1</v>
      </c>
      <c r="AR19" s="17"/>
      <c r="BS19" s="14" t="s">
        <v>6</v>
      </c>
    </row>
    <row r="20" spans="2:71" ht="18.399999999999999" customHeight="1">
      <c r="B20" s="17"/>
      <c r="E20" s="14" t="s">
        <v>19</v>
      </c>
      <c r="AK20" s="22" t="s">
        <v>23</v>
      </c>
      <c r="AN20" s="14" t="s">
        <v>1</v>
      </c>
      <c r="AR20" s="17"/>
      <c r="BS20" s="14" t="s">
        <v>26</v>
      </c>
    </row>
    <row r="21" spans="2:71" ht="6.95" customHeight="1">
      <c r="B21" s="17"/>
      <c r="AR21" s="17"/>
    </row>
    <row r="22" spans="2:71" ht="12" customHeight="1">
      <c r="B22" s="17"/>
      <c r="D22" s="22" t="s">
        <v>28</v>
      </c>
      <c r="AR22" s="17"/>
    </row>
    <row r="23" spans="2:71" ht="16.5" customHeight="1">
      <c r="B23" s="17"/>
      <c r="E23" s="181" t="s">
        <v>1</v>
      </c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R23" s="17"/>
    </row>
    <row r="24" spans="2:71" ht="6.95" customHeight="1">
      <c r="B24" s="17"/>
      <c r="AR24" s="17"/>
    </row>
    <row r="25" spans="2:71" ht="6.95" customHeight="1">
      <c r="B25" s="17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7"/>
    </row>
    <row r="26" spans="2:71" s="1" customFormat="1" ht="25.9" customHeight="1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2">
        <f>ROUND(AG54,2)</f>
        <v>0</v>
      </c>
      <c r="AL26" s="183"/>
      <c r="AM26" s="183"/>
      <c r="AN26" s="183"/>
      <c r="AO26" s="183"/>
      <c r="AR26" s="25"/>
    </row>
    <row r="27" spans="2:71" s="1" customFormat="1" ht="6.95" customHeight="1">
      <c r="B27" s="25"/>
      <c r="AR27" s="25"/>
    </row>
    <row r="28" spans="2:71" s="1" customFormat="1">
      <c r="B28" s="25"/>
      <c r="L28" s="176" t="s">
        <v>30</v>
      </c>
      <c r="M28" s="176"/>
      <c r="N28" s="176"/>
      <c r="O28" s="176"/>
      <c r="P28" s="176"/>
      <c r="W28" s="176" t="s">
        <v>31</v>
      </c>
      <c r="X28" s="176"/>
      <c r="Y28" s="176"/>
      <c r="Z28" s="176"/>
      <c r="AA28" s="176"/>
      <c r="AB28" s="176"/>
      <c r="AC28" s="176"/>
      <c r="AD28" s="176"/>
      <c r="AE28" s="176"/>
      <c r="AK28" s="176" t="s">
        <v>32</v>
      </c>
      <c r="AL28" s="176"/>
      <c r="AM28" s="176"/>
      <c r="AN28" s="176"/>
      <c r="AO28" s="176"/>
      <c r="AR28" s="25"/>
    </row>
    <row r="29" spans="2:71" s="2" customFormat="1" ht="14.45" customHeight="1">
      <c r="B29" s="29"/>
      <c r="D29" s="22" t="s">
        <v>33</v>
      </c>
      <c r="F29" s="22" t="s">
        <v>34</v>
      </c>
      <c r="L29" s="175">
        <v>0.21</v>
      </c>
      <c r="M29" s="174"/>
      <c r="N29" s="174"/>
      <c r="O29" s="174"/>
      <c r="P29" s="174"/>
      <c r="W29" s="173">
        <f>ROUND(AZ54, 2)</f>
        <v>0</v>
      </c>
      <c r="X29" s="174"/>
      <c r="Y29" s="174"/>
      <c r="Z29" s="174"/>
      <c r="AA29" s="174"/>
      <c r="AB29" s="174"/>
      <c r="AC29" s="174"/>
      <c r="AD29" s="174"/>
      <c r="AE29" s="174"/>
      <c r="AK29" s="173">
        <f>ROUND(AV54, 2)</f>
        <v>0</v>
      </c>
      <c r="AL29" s="174"/>
      <c r="AM29" s="174"/>
      <c r="AN29" s="174"/>
      <c r="AO29" s="174"/>
      <c r="AR29" s="29"/>
    </row>
    <row r="30" spans="2:71" s="2" customFormat="1" ht="14.45" customHeight="1">
      <c r="B30" s="29"/>
      <c r="F30" s="22" t="s">
        <v>35</v>
      </c>
      <c r="L30" s="175">
        <v>0.15</v>
      </c>
      <c r="M30" s="174"/>
      <c r="N30" s="174"/>
      <c r="O30" s="174"/>
      <c r="P30" s="174"/>
      <c r="W30" s="173">
        <f>ROUND(BA54, 2)</f>
        <v>0</v>
      </c>
      <c r="X30" s="174"/>
      <c r="Y30" s="174"/>
      <c r="Z30" s="174"/>
      <c r="AA30" s="174"/>
      <c r="AB30" s="174"/>
      <c r="AC30" s="174"/>
      <c r="AD30" s="174"/>
      <c r="AE30" s="174"/>
      <c r="AK30" s="173">
        <f>ROUND(AW54, 2)</f>
        <v>0</v>
      </c>
      <c r="AL30" s="174"/>
      <c r="AM30" s="174"/>
      <c r="AN30" s="174"/>
      <c r="AO30" s="174"/>
      <c r="AR30" s="29"/>
    </row>
    <row r="31" spans="2:71" s="2" customFormat="1" ht="14.45" hidden="1" customHeight="1">
      <c r="B31" s="29"/>
      <c r="F31" s="22" t="s">
        <v>36</v>
      </c>
      <c r="L31" s="175">
        <v>0.21</v>
      </c>
      <c r="M31" s="174"/>
      <c r="N31" s="174"/>
      <c r="O31" s="174"/>
      <c r="P31" s="174"/>
      <c r="W31" s="173">
        <f>ROUND(BB54, 2)</f>
        <v>0</v>
      </c>
      <c r="X31" s="174"/>
      <c r="Y31" s="174"/>
      <c r="Z31" s="174"/>
      <c r="AA31" s="174"/>
      <c r="AB31" s="174"/>
      <c r="AC31" s="174"/>
      <c r="AD31" s="174"/>
      <c r="AE31" s="174"/>
      <c r="AK31" s="173">
        <v>0</v>
      </c>
      <c r="AL31" s="174"/>
      <c r="AM31" s="174"/>
      <c r="AN31" s="174"/>
      <c r="AO31" s="174"/>
      <c r="AR31" s="29"/>
    </row>
    <row r="32" spans="2:71" s="2" customFormat="1" ht="14.45" hidden="1" customHeight="1">
      <c r="B32" s="29"/>
      <c r="F32" s="22" t="s">
        <v>37</v>
      </c>
      <c r="L32" s="175">
        <v>0.15</v>
      </c>
      <c r="M32" s="174"/>
      <c r="N32" s="174"/>
      <c r="O32" s="174"/>
      <c r="P32" s="174"/>
      <c r="W32" s="173">
        <f>ROUND(BC54, 2)</f>
        <v>0</v>
      </c>
      <c r="X32" s="174"/>
      <c r="Y32" s="174"/>
      <c r="Z32" s="174"/>
      <c r="AA32" s="174"/>
      <c r="AB32" s="174"/>
      <c r="AC32" s="174"/>
      <c r="AD32" s="174"/>
      <c r="AE32" s="174"/>
      <c r="AK32" s="173">
        <v>0</v>
      </c>
      <c r="AL32" s="174"/>
      <c r="AM32" s="174"/>
      <c r="AN32" s="174"/>
      <c r="AO32" s="174"/>
      <c r="AR32" s="29"/>
    </row>
    <row r="33" spans="2:44" s="2" customFormat="1" ht="14.45" hidden="1" customHeight="1">
      <c r="B33" s="29"/>
      <c r="F33" s="22" t="s">
        <v>38</v>
      </c>
      <c r="L33" s="175">
        <v>0</v>
      </c>
      <c r="M33" s="174"/>
      <c r="N33" s="174"/>
      <c r="O33" s="174"/>
      <c r="P33" s="174"/>
      <c r="W33" s="173">
        <f>ROUND(BD54, 2)</f>
        <v>0</v>
      </c>
      <c r="X33" s="174"/>
      <c r="Y33" s="174"/>
      <c r="Z33" s="174"/>
      <c r="AA33" s="174"/>
      <c r="AB33" s="174"/>
      <c r="AC33" s="174"/>
      <c r="AD33" s="174"/>
      <c r="AE33" s="174"/>
      <c r="AK33" s="173">
        <v>0</v>
      </c>
      <c r="AL33" s="174"/>
      <c r="AM33" s="174"/>
      <c r="AN33" s="174"/>
      <c r="AO33" s="174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1"/>
      <c r="D35" s="32" t="s">
        <v>39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4" t="s">
        <v>40</v>
      </c>
      <c r="U35" s="33"/>
      <c r="V35" s="33"/>
      <c r="W35" s="33"/>
      <c r="X35" s="162" t="s">
        <v>41</v>
      </c>
      <c r="Y35" s="163"/>
      <c r="Z35" s="163"/>
      <c r="AA35" s="163"/>
      <c r="AB35" s="163"/>
      <c r="AC35" s="33"/>
      <c r="AD35" s="33"/>
      <c r="AE35" s="33"/>
      <c r="AF35" s="33"/>
      <c r="AG35" s="33"/>
      <c r="AH35" s="33"/>
      <c r="AI35" s="33"/>
      <c r="AJ35" s="33"/>
      <c r="AK35" s="164">
        <f>SUM(AK26:AK33)</f>
        <v>0</v>
      </c>
      <c r="AL35" s="163"/>
      <c r="AM35" s="163"/>
      <c r="AN35" s="163"/>
      <c r="AO35" s="165"/>
      <c r="AP35" s="31"/>
      <c r="AQ35" s="31"/>
      <c r="AR35" s="25"/>
    </row>
    <row r="36" spans="2:44" s="1" customFormat="1" ht="6.95" customHeight="1">
      <c r="B36" s="25"/>
      <c r="AR36" s="25"/>
    </row>
    <row r="37" spans="2:44" s="1" customFormat="1" ht="6.95" customHeight="1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25"/>
    </row>
    <row r="41" spans="2:44" s="1" customFormat="1" ht="6.95" customHeight="1"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25"/>
    </row>
    <row r="42" spans="2:44" s="1" customFormat="1" ht="24.95" customHeight="1">
      <c r="B42" s="25"/>
      <c r="C42" s="18" t="s">
        <v>42</v>
      </c>
      <c r="AR42" s="25"/>
    </row>
    <row r="43" spans="2:44" s="1" customFormat="1" ht="6.95" customHeight="1">
      <c r="B43" s="25"/>
      <c r="AR43" s="25"/>
    </row>
    <row r="44" spans="2:44" s="1" customFormat="1" ht="12" customHeight="1">
      <c r="B44" s="25"/>
      <c r="C44" s="22" t="s">
        <v>12</v>
      </c>
      <c r="L44" s="1" t="str">
        <f>K5</f>
        <v>04</v>
      </c>
      <c r="AR44" s="25"/>
    </row>
    <row r="45" spans="2:44" s="3" customFormat="1" ht="36.950000000000003" customHeight="1">
      <c r="B45" s="39"/>
      <c r="C45" s="40" t="s">
        <v>14</v>
      </c>
      <c r="L45" s="168" t="str">
        <f>K6</f>
        <v>Opravy povrchů asfaltových cest v areálu ZOO - 3. etapa</v>
      </c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R45" s="39"/>
    </row>
    <row r="46" spans="2:44" s="1" customFormat="1" ht="6.95" customHeight="1">
      <c r="B46" s="25"/>
      <c r="AR46" s="25"/>
    </row>
    <row r="47" spans="2:44" s="1" customFormat="1" ht="12" customHeight="1">
      <c r="B47" s="25"/>
      <c r="C47" s="22" t="s">
        <v>18</v>
      </c>
      <c r="L47" s="41" t="str">
        <f>IF(K8="","",K8)</f>
        <v xml:space="preserve"> </v>
      </c>
      <c r="AI47" s="22" t="s">
        <v>20</v>
      </c>
      <c r="AM47" s="170">
        <f>IF(AN8= "","",AN8)</f>
        <v>43521</v>
      </c>
      <c r="AN47" s="170"/>
      <c r="AR47" s="25"/>
    </row>
    <row r="48" spans="2:44" s="1" customFormat="1" ht="6.95" customHeight="1">
      <c r="B48" s="25"/>
      <c r="AR48" s="25"/>
    </row>
    <row r="49" spans="1:91" s="1" customFormat="1" ht="13.7" customHeight="1">
      <c r="B49" s="25"/>
      <c r="C49" s="22" t="s">
        <v>21</v>
      </c>
      <c r="L49" s="1" t="str">
        <f>IF(E11= "","",E11)</f>
        <v xml:space="preserve"> </v>
      </c>
      <c r="AI49" s="22" t="s">
        <v>25</v>
      </c>
      <c r="AM49" s="190" t="str">
        <f>IF(E17="","",E17)</f>
        <v xml:space="preserve"> </v>
      </c>
      <c r="AN49" s="191"/>
      <c r="AO49" s="191"/>
      <c r="AP49" s="191"/>
      <c r="AR49" s="25"/>
      <c r="AS49" s="186" t="s">
        <v>43</v>
      </c>
      <c r="AT49" s="187"/>
      <c r="AU49" s="43"/>
      <c r="AV49" s="43"/>
      <c r="AW49" s="43"/>
      <c r="AX49" s="43"/>
      <c r="AY49" s="43"/>
      <c r="AZ49" s="43"/>
      <c r="BA49" s="43"/>
      <c r="BB49" s="43"/>
      <c r="BC49" s="43"/>
      <c r="BD49" s="44"/>
    </row>
    <row r="50" spans="1:91" s="1" customFormat="1" ht="13.7" customHeight="1">
      <c r="B50" s="25"/>
      <c r="C50" s="22" t="s">
        <v>24</v>
      </c>
      <c r="L50" s="1" t="str">
        <f>IF(E14="","",E14)</f>
        <v xml:space="preserve"> </v>
      </c>
      <c r="AI50" s="22" t="s">
        <v>27</v>
      </c>
      <c r="AM50" s="190" t="str">
        <f>IF(E20="","",E20)</f>
        <v xml:space="preserve"> </v>
      </c>
      <c r="AN50" s="191"/>
      <c r="AO50" s="191"/>
      <c r="AP50" s="191"/>
      <c r="AR50" s="25"/>
      <c r="AS50" s="188"/>
      <c r="AT50" s="189"/>
      <c r="AU50" s="46"/>
      <c r="AV50" s="46"/>
      <c r="AW50" s="46"/>
      <c r="AX50" s="46"/>
      <c r="AY50" s="46"/>
      <c r="AZ50" s="46"/>
      <c r="BA50" s="46"/>
      <c r="BB50" s="46"/>
      <c r="BC50" s="46"/>
      <c r="BD50" s="47"/>
    </row>
    <row r="51" spans="1:91" s="1" customFormat="1" ht="10.9" customHeight="1">
      <c r="B51" s="25"/>
      <c r="AR51" s="25"/>
      <c r="AS51" s="188"/>
      <c r="AT51" s="189"/>
      <c r="AU51" s="46"/>
      <c r="AV51" s="46"/>
      <c r="AW51" s="46"/>
      <c r="AX51" s="46"/>
      <c r="AY51" s="46"/>
      <c r="AZ51" s="46"/>
      <c r="BA51" s="46"/>
      <c r="BB51" s="46"/>
      <c r="BC51" s="46"/>
      <c r="BD51" s="47"/>
    </row>
    <row r="52" spans="1:91" s="1" customFormat="1" ht="29.25" customHeight="1">
      <c r="B52" s="25"/>
      <c r="C52" s="166" t="s">
        <v>44</v>
      </c>
      <c r="D52" s="167"/>
      <c r="E52" s="167"/>
      <c r="F52" s="167"/>
      <c r="G52" s="167"/>
      <c r="H52" s="48"/>
      <c r="I52" s="171" t="s">
        <v>45</v>
      </c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72" t="s">
        <v>46</v>
      </c>
      <c r="AH52" s="167"/>
      <c r="AI52" s="167"/>
      <c r="AJ52" s="167"/>
      <c r="AK52" s="167"/>
      <c r="AL52" s="167"/>
      <c r="AM52" s="167"/>
      <c r="AN52" s="171" t="s">
        <v>47</v>
      </c>
      <c r="AO52" s="167"/>
      <c r="AP52" s="192"/>
      <c r="AQ52" s="49" t="s">
        <v>48</v>
      </c>
      <c r="AR52" s="25"/>
      <c r="AS52" s="50" t="s">
        <v>49</v>
      </c>
      <c r="AT52" s="51" t="s">
        <v>50</v>
      </c>
      <c r="AU52" s="51" t="s">
        <v>51</v>
      </c>
      <c r="AV52" s="51" t="s">
        <v>52</v>
      </c>
      <c r="AW52" s="51" t="s">
        <v>53</v>
      </c>
      <c r="AX52" s="51" t="s">
        <v>54</v>
      </c>
      <c r="AY52" s="51" t="s">
        <v>55</v>
      </c>
      <c r="AZ52" s="51" t="s">
        <v>56</v>
      </c>
      <c r="BA52" s="51" t="s">
        <v>57</v>
      </c>
      <c r="BB52" s="51" t="s">
        <v>58</v>
      </c>
      <c r="BC52" s="51" t="s">
        <v>59</v>
      </c>
      <c r="BD52" s="52" t="s">
        <v>60</v>
      </c>
    </row>
    <row r="53" spans="1:91" s="1" customFormat="1" ht="10.9" customHeight="1">
      <c r="B53" s="25"/>
      <c r="AR53" s="25"/>
      <c r="AS53" s="5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4"/>
    </row>
    <row r="54" spans="1:91" s="4" customFormat="1" ht="32.450000000000003" customHeight="1">
      <c r="B54" s="54"/>
      <c r="C54" s="55" t="s">
        <v>61</v>
      </c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193">
        <f>ROUND(SUM(AG55:AG56),2)</f>
        <v>0</v>
      </c>
      <c r="AH54" s="193"/>
      <c r="AI54" s="193"/>
      <c r="AJ54" s="193"/>
      <c r="AK54" s="193"/>
      <c r="AL54" s="193"/>
      <c r="AM54" s="193"/>
      <c r="AN54" s="194">
        <f>SUM(AG54,AT54)</f>
        <v>0</v>
      </c>
      <c r="AO54" s="194"/>
      <c r="AP54" s="194"/>
      <c r="AQ54" s="58" t="s">
        <v>1</v>
      </c>
      <c r="AR54" s="54"/>
      <c r="AS54" s="59">
        <f>ROUND(SUM(AS55:AS56),2)</f>
        <v>0</v>
      </c>
      <c r="AT54" s="60">
        <f>ROUND(SUM(AV54:AW54),2)</f>
        <v>0</v>
      </c>
      <c r="AU54" s="61">
        <f>ROUND(SUM(AU55:AU56),5)</f>
        <v>253.24551</v>
      </c>
      <c r="AV54" s="60">
        <f>ROUND(AZ54*L29,2)</f>
        <v>0</v>
      </c>
      <c r="AW54" s="60">
        <f>ROUND(BA54*L30,2)</f>
        <v>0</v>
      </c>
      <c r="AX54" s="60">
        <f>ROUND(BB54*L29,2)</f>
        <v>0</v>
      </c>
      <c r="AY54" s="60">
        <f>ROUND(BC54*L30,2)</f>
        <v>0</v>
      </c>
      <c r="AZ54" s="60">
        <f>ROUND(SUM(AZ55:AZ56),2)</f>
        <v>0</v>
      </c>
      <c r="BA54" s="60">
        <f>ROUND(SUM(BA55:BA56),2)</f>
        <v>0</v>
      </c>
      <c r="BB54" s="60">
        <f>ROUND(SUM(BB55:BB56),2)</f>
        <v>0</v>
      </c>
      <c r="BC54" s="60">
        <f>ROUND(SUM(BC55:BC56),2)</f>
        <v>0</v>
      </c>
      <c r="BD54" s="62">
        <f>ROUND(SUM(BD55:BD56),2)</f>
        <v>0</v>
      </c>
      <c r="BS54" s="63" t="s">
        <v>62</v>
      </c>
      <c r="BT54" s="63" t="s">
        <v>63</v>
      </c>
      <c r="BU54" s="64" t="s">
        <v>64</v>
      </c>
      <c r="BV54" s="63" t="s">
        <v>65</v>
      </c>
      <c r="BW54" s="63" t="s">
        <v>4</v>
      </c>
      <c r="BX54" s="63" t="s">
        <v>66</v>
      </c>
      <c r="CL54" s="63" t="s">
        <v>1</v>
      </c>
    </row>
    <row r="55" spans="1:91" s="5" customFormat="1" ht="16.5" customHeight="1">
      <c r="A55" s="65" t="s">
        <v>67</v>
      </c>
      <c r="B55" s="66"/>
      <c r="C55" s="67"/>
      <c r="D55" s="161" t="s">
        <v>68</v>
      </c>
      <c r="E55" s="161"/>
      <c r="F55" s="161"/>
      <c r="G55" s="161"/>
      <c r="H55" s="161"/>
      <c r="I55" s="68"/>
      <c r="J55" s="161" t="s">
        <v>69</v>
      </c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84">
        <f>'01 - úsek č. 1 Propojení ...'!J30</f>
        <v>0</v>
      </c>
      <c r="AH55" s="185"/>
      <c r="AI55" s="185"/>
      <c r="AJ55" s="185"/>
      <c r="AK55" s="185"/>
      <c r="AL55" s="185"/>
      <c r="AM55" s="185"/>
      <c r="AN55" s="184">
        <f>SUM(AG55,AT55)</f>
        <v>0</v>
      </c>
      <c r="AO55" s="185"/>
      <c r="AP55" s="185"/>
      <c r="AQ55" s="69" t="s">
        <v>70</v>
      </c>
      <c r="AR55" s="66"/>
      <c r="AS55" s="70">
        <v>0</v>
      </c>
      <c r="AT55" s="71">
        <f>ROUND(SUM(AV55:AW55),2)</f>
        <v>0</v>
      </c>
      <c r="AU55" s="72">
        <f>'01 - úsek č. 1 Propojení ...'!P86</f>
        <v>253.24551099999999</v>
      </c>
      <c r="AV55" s="71">
        <f>'01 - úsek č. 1 Propojení ...'!J33</f>
        <v>0</v>
      </c>
      <c r="AW55" s="71">
        <f>'01 - úsek č. 1 Propojení ...'!J34</f>
        <v>0</v>
      </c>
      <c r="AX55" s="71">
        <f>'01 - úsek č. 1 Propojení ...'!J35</f>
        <v>0</v>
      </c>
      <c r="AY55" s="71">
        <f>'01 - úsek č. 1 Propojení ...'!J36</f>
        <v>0</v>
      </c>
      <c r="AZ55" s="71">
        <f>'01 - úsek č. 1 Propojení ...'!F33</f>
        <v>0</v>
      </c>
      <c r="BA55" s="71">
        <f>'01 - úsek č. 1 Propojení ...'!F34</f>
        <v>0</v>
      </c>
      <c r="BB55" s="71">
        <f>'01 - úsek č. 1 Propojení ...'!F35</f>
        <v>0</v>
      </c>
      <c r="BC55" s="71">
        <f>'01 - úsek č. 1 Propojení ...'!F36</f>
        <v>0</v>
      </c>
      <c r="BD55" s="73">
        <f>'01 - úsek č. 1 Propojení ...'!F37</f>
        <v>0</v>
      </c>
      <c r="BT55" s="74" t="s">
        <v>71</v>
      </c>
      <c r="BV55" s="74" t="s">
        <v>65</v>
      </c>
      <c r="BW55" s="74" t="s">
        <v>72</v>
      </c>
      <c r="BX55" s="74" t="s">
        <v>4</v>
      </c>
      <c r="CL55" s="74" t="s">
        <v>1</v>
      </c>
      <c r="CM55" s="74" t="s">
        <v>73</v>
      </c>
    </row>
    <row r="56" spans="1:91" s="5" customFormat="1" ht="16.5" customHeight="1">
      <c r="A56" s="65" t="s">
        <v>67</v>
      </c>
      <c r="B56" s="66"/>
      <c r="C56" s="67"/>
      <c r="D56" s="161" t="s">
        <v>74</v>
      </c>
      <c r="E56" s="161"/>
      <c r="F56" s="161"/>
      <c r="G56" s="161"/>
      <c r="H56" s="161"/>
      <c r="I56" s="68"/>
      <c r="J56" s="161" t="s">
        <v>75</v>
      </c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84">
        <f>'101 - VON'!J30</f>
        <v>0</v>
      </c>
      <c r="AH56" s="185"/>
      <c r="AI56" s="185"/>
      <c r="AJ56" s="185"/>
      <c r="AK56" s="185"/>
      <c r="AL56" s="185"/>
      <c r="AM56" s="185"/>
      <c r="AN56" s="184">
        <f>SUM(AG56,AT56)</f>
        <v>0</v>
      </c>
      <c r="AO56" s="185"/>
      <c r="AP56" s="185"/>
      <c r="AQ56" s="69" t="s">
        <v>75</v>
      </c>
      <c r="AR56" s="66"/>
      <c r="AS56" s="75">
        <v>0</v>
      </c>
      <c r="AT56" s="76">
        <f>ROUND(SUM(AV56:AW56),2)</f>
        <v>0</v>
      </c>
      <c r="AU56" s="77">
        <f>'101 - VON'!P81</f>
        <v>0</v>
      </c>
      <c r="AV56" s="76">
        <f>'101 - VON'!J33</f>
        <v>0</v>
      </c>
      <c r="AW56" s="76">
        <f>'101 - VON'!J34</f>
        <v>0</v>
      </c>
      <c r="AX56" s="76">
        <f>'101 - VON'!J35</f>
        <v>0</v>
      </c>
      <c r="AY56" s="76">
        <f>'101 - VON'!J36</f>
        <v>0</v>
      </c>
      <c r="AZ56" s="76">
        <f>'101 - VON'!F33</f>
        <v>0</v>
      </c>
      <c r="BA56" s="76">
        <f>'101 - VON'!F34</f>
        <v>0</v>
      </c>
      <c r="BB56" s="76">
        <f>'101 - VON'!F35</f>
        <v>0</v>
      </c>
      <c r="BC56" s="76">
        <f>'101 - VON'!F36</f>
        <v>0</v>
      </c>
      <c r="BD56" s="78">
        <f>'101 - VON'!F37</f>
        <v>0</v>
      </c>
      <c r="BT56" s="74" t="s">
        <v>71</v>
      </c>
      <c r="BV56" s="74" t="s">
        <v>65</v>
      </c>
      <c r="BW56" s="74" t="s">
        <v>76</v>
      </c>
      <c r="BX56" s="74" t="s">
        <v>4</v>
      </c>
      <c r="CL56" s="74" t="s">
        <v>1</v>
      </c>
      <c r="CM56" s="74" t="s">
        <v>73</v>
      </c>
    </row>
    <row r="57" spans="1:91" s="1" customFormat="1" ht="30" customHeight="1">
      <c r="B57" s="25"/>
      <c r="AR57" s="25"/>
    </row>
    <row r="58" spans="1:91" s="1" customFormat="1" ht="6.95" customHeight="1"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25"/>
    </row>
  </sheetData>
  <mergeCells count="44">
    <mergeCell ref="AS49:AT51"/>
    <mergeCell ref="AM49:AP49"/>
    <mergeCell ref="AM50:AP50"/>
    <mergeCell ref="AN52:AP52"/>
    <mergeCell ref="AN55:AP55"/>
    <mergeCell ref="AG55:AM55"/>
    <mergeCell ref="AG54:AM54"/>
    <mergeCell ref="AN54:AP54"/>
    <mergeCell ref="AN56:AP56"/>
    <mergeCell ref="AG56:AM56"/>
    <mergeCell ref="K5:AO5"/>
    <mergeCell ref="K6:AO6"/>
    <mergeCell ref="AR2:BE2"/>
    <mergeCell ref="E23:AN23"/>
    <mergeCell ref="AK26:AO26"/>
    <mergeCell ref="L28:P28"/>
    <mergeCell ref="W28:AE28"/>
    <mergeCell ref="AK28:AO28"/>
    <mergeCell ref="AK29:AO29"/>
    <mergeCell ref="L29:P29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  <mergeCell ref="X35:AB35"/>
    <mergeCell ref="AK35:AO35"/>
    <mergeCell ref="C52:G52"/>
    <mergeCell ref="L45:AO45"/>
    <mergeCell ref="AM47:AN47"/>
    <mergeCell ref="I52:AF52"/>
    <mergeCell ref="AG52:AM52"/>
    <mergeCell ref="D56:H56"/>
    <mergeCell ref="J56:AF56"/>
    <mergeCell ref="D55:H55"/>
    <mergeCell ref="J55:AF55"/>
  </mergeCells>
  <hyperlinks>
    <hyperlink ref="A55" location="'01 - úsek č. 1 Propojení ...'!C2" display="/"/>
    <hyperlink ref="A56" location="'101 - VON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4"/>
  <sheetViews>
    <sheetView showGridLines="0" topLeftCell="A73" workbookViewId="0">
      <selection activeCell="F87" sqref="F8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9"/>
    </row>
    <row r="2" spans="1:46" ht="36.950000000000003" customHeight="1">
      <c r="L2" s="180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72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77</v>
      </c>
      <c r="L4" s="17"/>
      <c r="M4" s="19" t="s">
        <v>10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22" t="s">
        <v>14</v>
      </c>
      <c r="L6" s="17"/>
    </row>
    <row r="7" spans="1:46" ht="16.5" customHeight="1">
      <c r="B7" s="17"/>
      <c r="E7" s="195" t="str">
        <f>'Rekapitulace stavby'!K6</f>
        <v>Opravy povrchů asfaltových cest v areálu ZOO - 3. etapa</v>
      </c>
      <c r="F7" s="196"/>
      <c r="G7" s="196"/>
      <c r="H7" s="196"/>
      <c r="L7" s="17"/>
    </row>
    <row r="8" spans="1:46" s="1" customFormat="1" ht="12" customHeight="1">
      <c r="B8" s="25"/>
      <c r="D8" s="22" t="s">
        <v>78</v>
      </c>
      <c r="L8" s="25"/>
    </row>
    <row r="9" spans="1:46" s="1" customFormat="1" ht="36.950000000000003" customHeight="1">
      <c r="B9" s="25"/>
      <c r="E9" s="168" t="s">
        <v>79</v>
      </c>
      <c r="F9" s="191"/>
      <c r="G9" s="191"/>
      <c r="H9" s="191"/>
      <c r="L9" s="25"/>
    </row>
    <row r="10" spans="1:46" s="1" customFormat="1">
      <c r="B10" s="25"/>
      <c r="L10" s="25"/>
    </row>
    <row r="11" spans="1:46" s="1" customFormat="1" ht="12" customHeight="1">
      <c r="B11" s="25"/>
      <c r="D11" s="22" t="s">
        <v>16</v>
      </c>
      <c r="F11" s="14" t="s">
        <v>1</v>
      </c>
      <c r="I11" s="22" t="s">
        <v>17</v>
      </c>
      <c r="J11" s="14" t="s">
        <v>1</v>
      </c>
      <c r="L11" s="25"/>
    </row>
    <row r="12" spans="1:46" s="1" customFormat="1" ht="12" customHeight="1">
      <c r="B12" s="25"/>
      <c r="D12" s="22" t="s">
        <v>18</v>
      </c>
      <c r="F12" s="14" t="s">
        <v>19</v>
      </c>
      <c r="I12" s="22" t="s">
        <v>20</v>
      </c>
      <c r="J12" s="42">
        <f>'Rekapitulace stavby'!AN8</f>
        <v>43521</v>
      </c>
      <c r="L12" s="25"/>
    </row>
    <row r="13" spans="1:46" s="1" customFormat="1" ht="10.9" customHeight="1">
      <c r="B13" s="25"/>
      <c r="L13" s="25"/>
    </row>
    <row r="14" spans="1:46" s="1" customFormat="1" ht="12" customHeight="1">
      <c r="B14" s="25"/>
      <c r="D14" s="22" t="s">
        <v>21</v>
      </c>
      <c r="I14" s="22" t="s">
        <v>22</v>
      </c>
      <c r="J14" s="14" t="str">
        <f>IF('Rekapitulace stavby'!AN10="","",'Rekapitulace stavby'!AN10)</f>
        <v/>
      </c>
      <c r="L14" s="25"/>
    </row>
    <row r="15" spans="1:46" s="1" customFormat="1" ht="18" customHeight="1">
      <c r="B15" s="25"/>
      <c r="E15" s="14" t="str">
        <f>IF('Rekapitulace stavby'!E11="","",'Rekapitulace stavby'!E11)</f>
        <v xml:space="preserve"> </v>
      </c>
      <c r="I15" s="22" t="s">
        <v>23</v>
      </c>
      <c r="J15" s="14" t="str">
        <f>IF('Rekapitulace stavby'!AN11="","",'Rekapitulace stavby'!AN11)</f>
        <v/>
      </c>
      <c r="L15" s="25"/>
    </row>
    <row r="16" spans="1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14" t="str">
        <f>'Rekapitulace stavby'!AN13</f>
        <v/>
      </c>
      <c r="L17" s="25"/>
    </row>
    <row r="18" spans="2:12" s="1" customFormat="1" ht="18" customHeight="1">
      <c r="B18" s="25"/>
      <c r="E18" s="177" t="str">
        <f>'Rekapitulace stavby'!E14</f>
        <v xml:space="preserve"> </v>
      </c>
      <c r="F18" s="177"/>
      <c r="G18" s="177"/>
      <c r="H18" s="177"/>
      <c r="I18" s="22" t="s">
        <v>23</v>
      </c>
      <c r="J18" s="14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14" t="str">
        <f>IF('Rekapitulace stavby'!AN16="","",'Rekapitulace stavby'!AN16)</f>
        <v/>
      </c>
      <c r="L20" s="25"/>
    </row>
    <row r="21" spans="2:12" s="1" customFormat="1" ht="18" customHeight="1">
      <c r="B21" s="25"/>
      <c r="E21" s="14" t="str">
        <f>IF('Rekapitulace stavby'!E17="","",'Rekapitulace stavby'!E17)</f>
        <v xml:space="preserve"> </v>
      </c>
      <c r="I21" s="22" t="s">
        <v>23</v>
      </c>
      <c r="J21" s="14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14" t="str">
        <f>IF('Rekapitulace stavby'!AN19="","",'Rekapitulace stavby'!AN19)</f>
        <v/>
      </c>
      <c r="L23" s="25"/>
    </row>
    <row r="24" spans="2:12" s="1" customFormat="1" ht="18" customHeight="1">
      <c r="B24" s="25"/>
      <c r="E24" s="14" t="str">
        <f>IF('Rekapitulace stavby'!E20="","",'Rekapitulace stavby'!E20)</f>
        <v xml:space="preserve"> </v>
      </c>
      <c r="I24" s="22" t="s">
        <v>23</v>
      </c>
      <c r="J24" s="14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6" customFormat="1" ht="16.5" customHeight="1">
      <c r="B27" s="80"/>
      <c r="E27" s="181" t="s">
        <v>1</v>
      </c>
      <c r="F27" s="181"/>
      <c r="G27" s="181"/>
      <c r="H27" s="181"/>
      <c r="L27" s="80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3"/>
      <c r="E29" s="43"/>
      <c r="F29" s="43"/>
      <c r="G29" s="43"/>
      <c r="H29" s="43"/>
      <c r="I29" s="43"/>
      <c r="J29" s="43"/>
      <c r="K29" s="43"/>
      <c r="L29" s="25"/>
    </row>
    <row r="30" spans="2:12" s="1" customFormat="1" ht="25.35" customHeight="1">
      <c r="B30" s="25"/>
      <c r="D30" s="81" t="s">
        <v>29</v>
      </c>
      <c r="J30" s="57">
        <f>ROUND(J86, 2)</f>
        <v>0</v>
      </c>
      <c r="L30" s="25"/>
    </row>
    <row r="31" spans="2:12" s="1" customFormat="1" ht="6.95" customHeight="1">
      <c r="B31" s="25"/>
      <c r="D31" s="43"/>
      <c r="E31" s="43"/>
      <c r="F31" s="43"/>
      <c r="G31" s="43"/>
      <c r="H31" s="43"/>
      <c r="I31" s="43"/>
      <c r="J31" s="43"/>
      <c r="K31" s="43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22" t="s">
        <v>33</v>
      </c>
      <c r="E33" s="22" t="s">
        <v>34</v>
      </c>
      <c r="F33" s="82">
        <f>ROUND((SUM(BE86:BE223)),  2)</f>
        <v>0</v>
      </c>
      <c r="I33" s="30">
        <v>0.21</v>
      </c>
      <c r="J33" s="82">
        <f>ROUND(((SUM(BE86:BE223))*I33),  2)</f>
        <v>0</v>
      </c>
      <c r="L33" s="25"/>
    </row>
    <row r="34" spans="2:12" s="1" customFormat="1" ht="14.45" customHeight="1">
      <c r="B34" s="25"/>
      <c r="E34" s="22" t="s">
        <v>35</v>
      </c>
      <c r="F34" s="82">
        <f>ROUND((SUM(BF86:BF223)),  2)</f>
        <v>0</v>
      </c>
      <c r="I34" s="30">
        <v>0.15</v>
      </c>
      <c r="J34" s="82">
        <f>ROUND(((SUM(BF86:BF223))*I34),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2">
        <f>ROUND((SUM(BG86:BG223)),  2)</f>
        <v>0</v>
      </c>
      <c r="I35" s="30">
        <v>0.21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2">
        <f>ROUND((SUM(BH86:BH223)),  2)</f>
        <v>0</v>
      </c>
      <c r="I36" s="30">
        <v>0.15</v>
      </c>
      <c r="J36" s="82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2">
        <f>ROUND((SUM(BI86:BI223)),  2)</f>
        <v>0</v>
      </c>
      <c r="I37" s="30">
        <v>0</v>
      </c>
      <c r="J37" s="82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3"/>
      <c r="D39" s="84" t="s">
        <v>39</v>
      </c>
      <c r="E39" s="48"/>
      <c r="F39" s="48"/>
      <c r="G39" s="85" t="s">
        <v>40</v>
      </c>
      <c r="H39" s="86" t="s">
        <v>41</v>
      </c>
      <c r="I39" s="48"/>
      <c r="J39" s="87">
        <f>SUM(J30:J37)</f>
        <v>0</v>
      </c>
      <c r="K39" s="88"/>
      <c r="L39" s="25"/>
    </row>
    <row r="40" spans="2:12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25"/>
    </row>
    <row r="44" spans="2:12" s="1" customFormat="1" ht="6.95" customHeight="1"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25"/>
    </row>
    <row r="45" spans="2:12" s="1" customFormat="1" ht="24.95" customHeight="1">
      <c r="B45" s="25"/>
      <c r="C45" s="18" t="s">
        <v>80</v>
      </c>
      <c r="L45" s="25"/>
    </row>
    <row r="46" spans="2:12" s="1" customFormat="1" ht="6.95" customHeight="1">
      <c r="B46" s="25"/>
      <c r="L46" s="25"/>
    </row>
    <row r="47" spans="2:12" s="1" customFormat="1" ht="12" customHeight="1">
      <c r="B47" s="25"/>
      <c r="C47" s="22" t="s">
        <v>14</v>
      </c>
      <c r="L47" s="25"/>
    </row>
    <row r="48" spans="2:12" s="1" customFormat="1" ht="16.5" customHeight="1">
      <c r="B48" s="25"/>
      <c r="E48" s="195" t="str">
        <f>E7</f>
        <v>Opravy povrchů asfaltových cest v areálu ZOO - 3. etapa</v>
      </c>
      <c r="F48" s="196"/>
      <c r="G48" s="196"/>
      <c r="H48" s="196"/>
      <c r="L48" s="25"/>
    </row>
    <row r="49" spans="2:47" s="1" customFormat="1" ht="12" customHeight="1">
      <c r="B49" s="25"/>
      <c r="C49" s="22" t="s">
        <v>78</v>
      </c>
      <c r="L49" s="25"/>
    </row>
    <row r="50" spans="2:47" s="1" customFormat="1" ht="16.5" customHeight="1">
      <c r="B50" s="25"/>
      <c r="E50" s="168" t="str">
        <f>E9</f>
        <v>01 - úsek č. 1 Propojení u Austrálie</v>
      </c>
      <c r="F50" s="191"/>
      <c r="G50" s="191"/>
      <c r="H50" s="191"/>
      <c r="L50" s="25"/>
    </row>
    <row r="51" spans="2:47" s="1" customFormat="1" ht="6.95" customHeight="1">
      <c r="B51" s="25"/>
      <c r="L51" s="25"/>
    </row>
    <row r="52" spans="2:47" s="1" customFormat="1" ht="12" customHeight="1">
      <c r="B52" s="25"/>
      <c r="C52" s="22" t="s">
        <v>18</v>
      </c>
      <c r="F52" s="14" t="str">
        <f>F12</f>
        <v xml:space="preserve"> </v>
      </c>
      <c r="I52" s="22" t="s">
        <v>20</v>
      </c>
      <c r="J52" s="42">
        <f>IF(J12="","",J12)</f>
        <v>43521</v>
      </c>
      <c r="L52" s="25"/>
    </row>
    <row r="53" spans="2:47" s="1" customFormat="1" ht="6.95" customHeight="1">
      <c r="B53" s="25"/>
      <c r="L53" s="25"/>
    </row>
    <row r="54" spans="2:47" s="1" customFormat="1" ht="13.7" customHeight="1">
      <c r="B54" s="25"/>
      <c r="C54" s="22" t="s">
        <v>21</v>
      </c>
      <c r="F54" s="14" t="str">
        <f>E15</f>
        <v xml:space="preserve"> </v>
      </c>
      <c r="I54" s="22" t="s">
        <v>25</v>
      </c>
      <c r="J54" s="23" t="str">
        <f>E21</f>
        <v xml:space="preserve"> </v>
      </c>
      <c r="L54" s="25"/>
    </row>
    <row r="55" spans="2:47" s="1" customFormat="1" ht="13.7" customHeight="1">
      <c r="B55" s="25"/>
      <c r="C55" s="22" t="s">
        <v>24</v>
      </c>
      <c r="F55" s="14" t="str">
        <f>IF(E18="","",E18)</f>
        <v xml:space="preserve"> </v>
      </c>
      <c r="I55" s="22" t="s">
        <v>27</v>
      </c>
      <c r="J55" s="23" t="str">
        <f>E24</f>
        <v xml:space="preserve"> </v>
      </c>
      <c r="L55" s="25"/>
    </row>
    <row r="56" spans="2:47" s="1" customFormat="1" ht="10.35" customHeight="1">
      <c r="B56" s="25"/>
      <c r="L56" s="25"/>
    </row>
    <row r="57" spans="2:47" s="1" customFormat="1" ht="29.25" customHeight="1">
      <c r="B57" s="25"/>
      <c r="C57" s="89" t="s">
        <v>81</v>
      </c>
      <c r="D57" s="83"/>
      <c r="E57" s="83"/>
      <c r="F57" s="83"/>
      <c r="G57" s="83"/>
      <c r="H57" s="83"/>
      <c r="I57" s="83"/>
      <c r="J57" s="90" t="s">
        <v>82</v>
      </c>
      <c r="K57" s="83"/>
      <c r="L57" s="25"/>
    </row>
    <row r="58" spans="2:47" s="1" customFormat="1" ht="10.35" customHeight="1">
      <c r="B58" s="25"/>
      <c r="L58" s="25"/>
    </row>
    <row r="59" spans="2:47" s="1" customFormat="1" ht="22.9" customHeight="1">
      <c r="B59" s="25"/>
      <c r="C59" s="91" t="s">
        <v>83</v>
      </c>
      <c r="J59" s="57">
        <f>J86</f>
        <v>0</v>
      </c>
      <c r="L59" s="25"/>
      <c r="AU59" s="14" t="s">
        <v>84</v>
      </c>
    </row>
    <row r="60" spans="2:47" s="7" customFormat="1" ht="24.95" customHeight="1">
      <c r="B60" s="92"/>
      <c r="D60" s="93" t="s">
        <v>85</v>
      </c>
      <c r="E60" s="94"/>
      <c r="F60" s="94"/>
      <c r="G60" s="94"/>
      <c r="H60" s="94"/>
      <c r="I60" s="94"/>
      <c r="J60" s="95">
        <f>J87</f>
        <v>0</v>
      </c>
      <c r="L60" s="92"/>
    </row>
    <row r="61" spans="2:47" s="8" customFormat="1" ht="19.899999999999999" customHeight="1">
      <c r="B61" s="96"/>
      <c r="D61" s="97" t="s">
        <v>86</v>
      </c>
      <c r="E61" s="98"/>
      <c r="F61" s="98"/>
      <c r="G61" s="98"/>
      <c r="H61" s="98"/>
      <c r="I61" s="98"/>
      <c r="J61" s="99">
        <f>J88</f>
        <v>0</v>
      </c>
      <c r="L61" s="96"/>
    </row>
    <row r="62" spans="2:47" s="8" customFormat="1" ht="19.899999999999999" customHeight="1">
      <c r="B62" s="96"/>
      <c r="D62" s="97" t="s">
        <v>87</v>
      </c>
      <c r="E62" s="98"/>
      <c r="F62" s="98"/>
      <c r="G62" s="98"/>
      <c r="H62" s="98"/>
      <c r="I62" s="98"/>
      <c r="J62" s="99">
        <f>J153</f>
        <v>0</v>
      </c>
      <c r="L62" s="96"/>
    </row>
    <row r="63" spans="2:47" s="8" customFormat="1" ht="19.899999999999999" customHeight="1">
      <c r="B63" s="96"/>
      <c r="D63" s="97" t="s">
        <v>88</v>
      </c>
      <c r="E63" s="98"/>
      <c r="F63" s="98"/>
      <c r="G63" s="98"/>
      <c r="H63" s="98"/>
      <c r="I63" s="98"/>
      <c r="J63" s="99">
        <f>J157</f>
        <v>0</v>
      </c>
      <c r="L63" s="96"/>
    </row>
    <row r="64" spans="2:47" s="8" customFormat="1" ht="19.899999999999999" customHeight="1">
      <c r="B64" s="96"/>
      <c r="D64" s="97" t="s">
        <v>89</v>
      </c>
      <c r="E64" s="98"/>
      <c r="F64" s="98"/>
      <c r="G64" s="98"/>
      <c r="H64" s="98"/>
      <c r="I64" s="98"/>
      <c r="J64" s="99">
        <f>J174</f>
        <v>0</v>
      </c>
      <c r="L64" s="96"/>
    </row>
    <row r="65" spans="2:12" s="8" customFormat="1" ht="19.899999999999999" customHeight="1">
      <c r="B65" s="96"/>
      <c r="D65" s="97" t="s">
        <v>90</v>
      </c>
      <c r="E65" s="98"/>
      <c r="F65" s="98"/>
      <c r="G65" s="98"/>
      <c r="H65" s="98"/>
      <c r="I65" s="98"/>
      <c r="J65" s="99">
        <f>J196</f>
        <v>0</v>
      </c>
      <c r="L65" s="96"/>
    </row>
    <row r="66" spans="2:12" s="8" customFormat="1" ht="19.899999999999999" customHeight="1">
      <c r="B66" s="96"/>
      <c r="D66" s="97" t="s">
        <v>91</v>
      </c>
      <c r="E66" s="98"/>
      <c r="F66" s="98"/>
      <c r="G66" s="98"/>
      <c r="H66" s="98"/>
      <c r="I66" s="98"/>
      <c r="J66" s="99">
        <f>J222</f>
        <v>0</v>
      </c>
      <c r="L66" s="96"/>
    </row>
    <row r="67" spans="2:12" s="1" customFormat="1" ht="21.75" customHeight="1">
      <c r="B67" s="25"/>
      <c r="L67" s="25"/>
    </row>
    <row r="68" spans="2:12" s="1" customFormat="1" ht="6.95" customHeight="1">
      <c r="B68" s="35"/>
      <c r="C68" s="36"/>
      <c r="D68" s="36"/>
      <c r="E68" s="36"/>
      <c r="F68" s="36"/>
      <c r="G68" s="36"/>
      <c r="H68" s="36"/>
      <c r="I68" s="36"/>
      <c r="J68" s="36"/>
      <c r="K68" s="36"/>
      <c r="L68" s="25"/>
    </row>
    <row r="72" spans="2:12" s="1" customFormat="1" ht="6.95" customHeight="1"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25"/>
    </row>
    <row r="73" spans="2:12" s="1" customFormat="1" ht="24.95" customHeight="1">
      <c r="B73" s="25"/>
      <c r="C73" s="18" t="s">
        <v>92</v>
      </c>
      <c r="L73" s="25"/>
    </row>
    <row r="74" spans="2:12" s="1" customFormat="1" ht="6.95" customHeight="1">
      <c r="B74" s="25"/>
      <c r="L74" s="25"/>
    </row>
    <row r="75" spans="2:12" s="1" customFormat="1" ht="12" customHeight="1">
      <c r="B75" s="25"/>
      <c r="C75" s="22" t="s">
        <v>14</v>
      </c>
      <c r="L75" s="25"/>
    </row>
    <row r="76" spans="2:12" s="1" customFormat="1" ht="16.5" customHeight="1">
      <c r="B76" s="25"/>
      <c r="E76" s="195" t="str">
        <f>E7</f>
        <v>Opravy povrchů asfaltových cest v areálu ZOO - 3. etapa</v>
      </c>
      <c r="F76" s="196"/>
      <c r="G76" s="196"/>
      <c r="H76" s="196"/>
      <c r="L76" s="25"/>
    </row>
    <row r="77" spans="2:12" s="1" customFormat="1" ht="12" customHeight="1">
      <c r="B77" s="25"/>
      <c r="C77" s="22" t="s">
        <v>78</v>
      </c>
      <c r="L77" s="25"/>
    </row>
    <row r="78" spans="2:12" s="1" customFormat="1" ht="16.5" customHeight="1">
      <c r="B78" s="25"/>
      <c r="E78" s="168" t="str">
        <f>E9</f>
        <v>01 - úsek č. 1 Propojení u Austrálie</v>
      </c>
      <c r="F78" s="191"/>
      <c r="G78" s="191"/>
      <c r="H78" s="191"/>
      <c r="L78" s="25"/>
    </row>
    <row r="79" spans="2:12" s="1" customFormat="1" ht="6.95" customHeight="1">
      <c r="B79" s="25"/>
      <c r="L79" s="25"/>
    </row>
    <row r="80" spans="2:12" s="1" customFormat="1" ht="12" customHeight="1">
      <c r="B80" s="25"/>
      <c r="C80" s="22" t="s">
        <v>18</v>
      </c>
      <c r="F80" s="14" t="str">
        <f>F12</f>
        <v xml:space="preserve"> </v>
      </c>
      <c r="I80" s="22" t="s">
        <v>20</v>
      </c>
      <c r="J80" s="42">
        <f>IF(J12="","",J12)</f>
        <v>43521</v>
      </c>
      <c r="L80" s="25"/>
    </row>
    <row r="81" spans="2:65" s="1" customFormat="1" ht="6.95" customHeight="1">
      <c r="B81" s="25"/>
      <c r="L81" s="25"/>
    </row>
    <row r="82" spans="2:65" s="1" customFormat="1" ht="13.7" customHeight="1">
      <c r="B82" s="25"/>
      <c r="C82" s="22" t="s">
        <v>21</v>
      </c>
      <c r="F82" s="14" t="str">
        <f>E15</f>
        <v xml:space="preserve"> </v>
      </c>
      <c r="I82" s="22" t="s">
        <v>25</v>
      </c>
      <c r="J82" s="23" t="str">
        <f>E21</f>
        <v xml:space="preserve"> </v>
      </c>
      <c r="L82" s="25"/>
    </row>
    <row r="83" spans="2:65" s="1" customFormat="1" ht="13.7" customHeight="1">
      <c r="B83" s="25"/>
      <c r="C83" s="22" t="s">
        <v>24</v>
      </c>
      <c r="F83" s="14" t="str">
        <f>IF(E18="","",E18)</f>
        <v xml:space="preserve"> </v>
      </c>
      <c r="I83" s="22" t="s">
        <v>27</v>
      </c>
      <c r="J83" s="23" t="str">
        <f>E24</f>
        <v xml:space="preserve"> </v>
      </c>
      <c r="L83" s="25"/>
    </row>
    <row r="84" spans="2:65" s="1" customFormat="1" ht="10.35" customHeight="1">
      <c r="B84" s="25"/>
      <c r="L84" s="25"/>
    </row>
    <row r="85" spans="2:65" s="9" customFormat="1" ht="29.25" customHeight="1">
      <c r="B85" s="100"/>
      <c r="C85" s="101" t="s">
        <v>93</v>
      </c>
      <c r="D85" s="102" t="s">
        <v>48</v>
      </c>
      <c r="E85" s="102" t="s">
        <v>44</v>
      </c>
      <c r="F85" s="102" t="s">
        <v>45</v>
      </c>
      <c r="G85" s="102" t="s">
        <v>94</v>
      </c>
      <c r="H85" s="102" t="s">
        <v>95</v>
      </c>
      <c r="I85" s="102" t="s">
        <v>96</v>
      </c>
      <c r="J85" s="103" t="s">
        <v>82</v>
      </c>
      <c r="K85" s="104" t="s">
        <v>97</v>
      </c>
      <c r="L85" s="100"/>
      <c r="M85" s="50" t="s">
        <v>1</v>
      </c>
      <c r="N85" s="51" t="s">
        <v>33</v>
      </c>
      <c r="O85" s="51" t="s">
        <v>98</v>
      </c>
      <c r="P85" s="51" t="s">
        <v>99</v>
      </c>
      <c r="Q85" s="51" t="s">
        <v>100</v>
      </c>
      <c r="R85" s="51" t="s">
        <v>101</v>
      </c>
      <c r="S85" s="51" t="s">
        <v>102</v>
      </c>
      <c r="T85" s="52" t="s">
        <v>103</v>
      </c>
    </row>
    <row r="86" spans="2:65" s="1" customFormat="1" ht="22.9" customHeight="1">
      <c r="B86" s="25"/>
      <c r="C86" s="55" t="s">
        <v>104</v>
      </c>
      <c r="J86" s="105">
        <f>BK86</f>
        <v>0</v>
      </c>
      <c r="L86" s="25"/>
      <c r="M86" s="53"/>
      <c r="N86" s="43"/>
      <c r="O86" s="43"/>
      <c r="P86" s="106">
        <f>P87</f>
        <v>253.24551099999999</v>
      </c>
      <c r="Q86" s="43"/>
      <c r="R86" s="106">
        <f>R87</f>
        <v>29.015248199999995</v>
      </c>
      <c r="S86" s="43"/>
      <c r="T86" s="107">
        <f>T87</f>
        <v>115.62499999999999</v>
      </c>
      <c r="AT86" s="14" t="s">
        <v>62</v>
      </c>
      <c r="AU86" s="14" t="s">
        <v>84</v>
      </c>
      <c r="BK86" s="108">
        <f>BK87</f>
        <v>0</v>
      </c>
    </row>
    <row r="87" spans="2:65" s="10" customFormat="1" ht="25.9" customHeight="1">
      <c r="B87" s="109"/>
      <c r="D87" s="110" t="s">
        <v>62</v>
      </c>
      <c r="E87" s="111" t="s">
        <v>105</v>
      </c>
      <c r="F87" s="111" t="s">
        <v>106</v>
      </c>
      <c r="J87" s="112">
        <f>BK87</f>
        <v>0</v>
      </c>
      <c r="L87" s="109"/>
      <c r="M87" s="113"/>
      <c r="N87" s="114"/>
      <c r="O87" s="114"/>
      <c r="P87" s="115">
        <f>P88+P153+P157+P174+P196+P222</f>
        <v>253.24551099999999</v>
      </c>
      <c r="Q87" s="114"/>
      <c r="R87" s="115">
        <f>R88+R153+R157+R174+R196+R222</f>
        <v>29.015248199999995</v>
      </c>
      <c r="S87" s="114"/>
      <c r="T87" s="116">
        <f>T88+T153+T157+T174+T196+T222</f>
        <v>115.62499999999999</v>
      </c>
      <c r="AR87" s="110" t="s">
        <v>71</v>
      </c>
      <c r="AT87" s="117" t="s">
        <v>62</v>
      </c>
      <c r="AU87" s="117" t="s">
        <v>63</v>
      </c>
      <c r="AY87" s="110" t="s">
        <v>107</v>
      </c>
      <c r="BK87" s="118">
        <f>BK88+BK153+BK157+BK174+BK196+BK222</f>
        <v>0</v>
      </c>
    </row>
    <row r="88" spans="2:65" s="10" customFormat="1" ht="22.9" customHeight="1">
      <c r="B88" s="109"/>
      <c r="D88" s="110" t="s">
        <v>62</v>
      </c>
      <c r="E88" s="119" t="s">
        <v>71</v>
      </c>
      <c r="F88" s="119" t="s">
        <v>108</v>
      </c>
      <c r="J88" s="120">
        <f>BK88</f>
        <v>0</v>
      </c>
      <c r="L88" s="109"/>
      <c r="M88" s="113"/>
      <c r="N88" s="114"/>
      <c r="O88" s="114"/>
      <c r="P88" s="115">
        <f>SUM(P89:P152)</f>
        <v>142.21408600000001</v>
      </c>
      <c r="Q88" s="114"/>
      <c r="R88" s="115">
        <f>SUM(R89:R152)</f>
        <v>1.1250000000000001E-2</v>
      </c>
      <c r="S88" s="114"/>
      <c r="T88" s="116">
        <f>SUM(T89:T152)</f>
        <v>115.42999999999999</v>
      </c>
      <c r="AR88" s="110" t="s">
        <v>71</v>
      </c>
      <c r="AT88" s="117" t="s">
        <v>62</v>
      </c>
      <c r="AU88" s="117" t="s">
        <v>71</v>
      </c>
      <c r="AY88" s="110" t="s">
        <v>107</v>
      </c>
      <c r="BK88" s="118">
        <f>SUM(BK89:BK152)</f>
        <v>0</v>
      </c>
    </row>
    <row r="89" spans="2:65" s="1" customFormat="1" ht="16.5" customHeight="1">
      <c r="B89" s="121"/>
      <c r="C89" s="122" t="s">
        <v>71</v>
      </c>
      <c r="D89" s="122" t="s">
        <v>109</v>
      </c>
      <c r="E89" s="123" t="s">
        <v>110</v>
      </c>
      <c r="F89" s="124" t="s">
        <v>111</v>
      </c>
      <c r="G89" s="125" t="s">
        <v>112</v>
      </c>
      <c r="H89" s="126">
        <v>5</v>
      </c>
      <c r="I89" s="127"/>
      <c r="J89" s="127">
        <f>ROUND(I89*H89,2)</f>
        <v>0</v>
      </c>
      <c r="K89" s="124" t="s">
        <v>113</v>
      </c>
      <c r="L89" s="25"/>
      <c r="M89" s="45" t="s">
        <v>1</v>
      </c>
      <c r="N89" s="128" t="s">
        <v>34</v>
      </c>
      <c r="O89" s="129">
        <v>0.65900000000000003</v>
      </c>
      <c r="P89" s="129">
        <f>O89*H89</f>
        <v>3.2949999999999999</v>
      </c>
      <c r="Q89" s="129">
        <v>0</v>
      </c>
      <c r="R89" s="129">
        <f>Q89*H89</f>
        <v>0</v>
      </c>
      <c r="S89" s="129">
        <v>0</v>
      </c>
      <c r="T89" s="130">
        <f>S89*H89</f>
        <v>0</v>
      </c>
      <c r="AR89" s="14" t="s">
        <v>114</v>
      </c>
      <c r="AT89" s="14" t="s">
        <v>109</v>
      </c>
      <c r="AU89" s="14" t="s">
        <v>73</v>
      </c>
      <c r="AY89" s="14" t="s">
        <v>107</v>
      </c>
      <c r="BE89" s="131">
        <f>IF(N89="základní",J89,0)</f>
        <v>0</v>
      </c>
      <c r="BF89" s="131">
        <f>IF(N89="snížená",J89,0)</f>
        <v>0</v>
      </c>
      <c r="BG89" s="131">
        <f>IF(N89="zákl. přenesená",J89,0)</f>
        <v>0</v>
      </c>
      <c r="BH89" s="131">
        <f>IF(N89="sníž. přenesená",J89,0)</f>
        <v>0</v>
      </c>
      <c r="BI89" s="131">
        <f>IF(N89="nulová",J89,0)</f>
        <v>0</v>
      </c>
      <c r="BJ89" s="14" t="s">
        <v>71</v>
      </c>
      <c r="BK89" s="131">
        <f>ROUND(I89*H89,2)</f>
        <v>0</v>
      </c>
      <c r="BL89" s="14" t="s">
        <v>114</v>
      </c>
      <c r="BM89" s="14" t="s">
        <v>115</v>
      </c>
    </row>
    <row r="90" spans="2:65" s="1" customFormat="1" ht="16.5" customHeight="1">
      <c r="B90" s="121"/>
      <c r="C90" s="122" t="s">
        <v>73</v>
      </c>
      <c r="D90" s="122" t="s">
        <v>109</v>
      </c>
      <c r="E90" s="123" t="s">
        <v>116</v>
      </c>
      <c r="F90" s="124" t="s">
        <v>117</v>
      </c>
      <c r="G90" s="125" t="s">
        <v>112</v>
      </c>
      <c r="H90" s="126">
        <v>180</v>
      </c>
      <c r="I90" s="127"/>
      <c r="J90" s="127">
        <f>ROUND(I90*H90,2)</f>
        <v>0</v>
      </c>
      <c r="K90" s="124" t="s">
        <v>118</v>
      </c>
      <c r="L90" s="25"/>
      <c r="M90" s="45" t="s">
        <v>1</v>
      </c>
      <c r="N90" s="128" t="s">
        <v>34</v>
      </c>
      <c r="O90" s="129">
        <v>0.10199999999999999</v>
      </c>
      <c r="P90" s="129">
        <f>O90*H90</f>
        <v>18.36</v>
      </c>
      <c r="Q90" s="129">
        <v>0</v>
      </c>
      <c r="R90" s="129">
        <f>Q90*H90</f>
        <v>0</v>
      </c>
      <c r="S90" s="129">
        <v>0.28999999999999998</v>
      </c>
      <c r="T90" s="130">
        <f>S90*H90</f>
        <v>52.199999999999996</v>
      </c>
      <c r="AR90" s="14" t="s">
        <v>114</v>
      </c>
      <c r="AT90" s="14" t="s">
        <v>109</v>
      </c>
      <c r="AU90" s="14" t="s">
        <v>73</v>
      </c>
      <c r="AY90" s="14" t="s">
        <v>107</v>
      </c>
      <c r="BE90" s="131">
        <f>IF(N90="základní",J90,0)</f>
        <v>0</v>
      </c>
      <c r="BF90" s="131">
        <f>IF(N90="snížená",J90,0)</f>
        <v>0</v>
      </c>
      <c r="BG90" s="131">
        <f>IF(N90="zákl. přenesená",J90,0)</f>
        <v>0</v>
      </c>
      <c r="BH90" s="131">
        <f>IF(N90="sníž. přenesená",J90,0)</f>
        <v>0</v>
      </c>
      <c r="BI90" s="131">
        <f>IF(N90="nulová",J90,0)</f>
        <v>0</v>
      </c>
      <c r="BJ90" s="14" t="s">
        <v>71</v>
      </c>
      <c r="BK90" s="131">
        <f>ROUND(I90*H90,2)</f>
        <v>0</v>
      </c>
      <c r="BL90" s="14" t="s">
        <v>114</v>
      </c>
      <c r="BM90" s="14" t="s">
        <v>119</v>
      </c>
    </row>
    <row r="91" spans="2:65" s="11" customFormat="1">
      <c r="B91" s="132"/>
      <c r="D91" s="133" t="s">
        <v>120</v>
      </c>
      <c r="E91" s="134" t="s">
        <v>1</v>
      </c>
      <c r="F91" s="135" t="s">
        <v>121</v>
      </c>
      <c r="H91" s="136">
        <v>180</v>
      </c>
      <c r="L91" s="132"/>
      <c r="M91" s="137"/>
      <c r="N91" s="138"/>
      <c r="O91" s="138"/>
      <c r="P91" s="138"/>
      <c r="Q91" s="138"/>
      <c r="R91" s="138"/>
      <c r="S91" s="138"/>
      <c r="T91" s="139"/>
      <c r="AT91" s="134" t="s">
        <v>120</v>
      </c>
      <c r="AU91" s="134" t="s">
        <v>73</v>
      </c>
      <c r="AV91" s="11" t="s">
        <v>73</v>
      </c>
      <c r="AW91" s="11" t="s">
        <v>26</v>
      </c>
      <c r="AX91" s="11" t="s">
        <v>63</v>
      </c>
      <c r="AY91" s="134" t="s">
        <v>107</v>
      </c>
    </row>
    <row r="92" spans="2:65" s="12" customFormat="1">
      <c r="B92" s="140"/>
      <c r="D92" s="133" t="s">
        <v>120</v>
      </c>
      <c r="E92" s="141" t="s">
        <v>1</v>
      </c>
      <c r="F92" s="142" t="s">
        <v>122</v>
      </c>
      <c r="H92" s="143">
        <v>180</v>
      </c>
      <c r="L92" s="140"/>
      <c r="M92" s="144"/>
      <c r="N92" s="145"/>
      <c r="O92" s="145"/>
      <c r="P92" s="145"/>
      <c r="Q92" s="145"/>
      <c r="R92" s="145"/>
      <c r="S92" s="145"/>
      <c r="T92" s="146"/>
      <c r="AT92" s="141" t="s">
        <v>120</v>
      </c>
      <c r="AU92" s="141" t="s">
        <v>73</v>
      </c>
      <c r="AV92" s="12" t="s">
        <v>114</v>
      </c>
      <c r="AW92" s="12" t="s">
        <v>26</v>
      </c>
      <c r="AX92" s="12" t="s">
        <v>71</v>
      </c>
      <c r="AY92" s="141" t="s">
        <v>107</v>
      </c>
    </row>
    <row r="93" spans="2:65" s="1" customFormat="1" ht="16.5" customHeight="1">
      <c r="B93" s="121"/>
      <c r="C93" s="122" t="s">
        <v>123</v>
      </c>
      <c r="D93" s="122" t="s">
        <v>109</v>
      </c>
      <c r="E93" s="123" t="s">
        <v>124</v>
      </c>
      <c r="F93" s="124" t="s">
        <v>125</v>
      </c>
      <c r="G93" s="125" t="s">
        <v>112</v>
      </c>
      <c r="H93" s="126">
        <v>180</v>
      </c>
      <c r="I93" s="127"/>
      <c r="J93" s="127">
        <f>ROUND(I93*H93,2)</f>
        <v>0</v>
      </c>
      <c r="K93" s="124" t="s">
        <v>118</v>
      </c>
      <c r="L93" s="25"/>
      <c r="M93" s="45" t="s">
        <v>1</v>
      </c>
      <c r="N93" s="128" t="s">
        <v>34</v>
      </c>
      <c r="O93" s="129">
        <v>0.08</v>
      </c>
      <c r="P93" s="129">
        <f>O93*H93</f>
        <v>14.4</v>
      </c>
      <c r="Q93" s="129">
        <v>0</v>
      </c>
      <c r="R93" s="129">
        <f>Q93*H93</f>
        <v>0</v>
      </c>
      <c r="S93" s="129">
        <v>9.8000000000000004E-2</v>
      </c>
      <c r="T93" s="130">
        <f>S93*H93</f>
        <v>17.64</v>
      </c>
      <c r="AR93" s="14" t="s">
        <v>114</v>
      </c>
      <c r="AT93" s="14" t="s">
        <v>109</v>
      </c>
      <c r="AU93" s="14" t="s">
        <v>73</v>
      </c>
      <c r="AY93" s="14" t="s">
        <v>107</v>
      </c>
      <c r="BE93" s="131">
        <f>IF(N93="základní",J93,0)</f>
        <v>0</v>
      </c>
      <c r="BF93" s="131">
        <f>IF(N93="snížená",J93,0)</f>
        <v>0</v>
      </c>
      <c r="BG93" s="131">
        <f>IF(N93="zákl. přenesená",J93,0)</f>
        <v>0</v>
      </c>
      <c r="BH93" s="131">
        <f>IF(N93="sníž. přenesená",J93,0)</f>
        <v>0</v>
      </c>
      <c r="BI93" s="131">
        <f>IF(N93="nulová",J93,0)</f>
        <v>0</v>
      </c>
      <c r="BJ93" s="14" t="s">
        <v>71</v>
      </c>
      <c r="BK93" s="131">
        <f>ROUND(I93*H93,2)</f>
        <v>0</v>
      </c>
      <c r="BL93" s="14" t="s">
        <v>114</v>
      </c>
      <c r="BM93" s="14" t="s">
        <v>126</v>
      </c>
    </row>
    <row r="94" spans="2:65" s="11" customFormat="1">
      <c r="B94" s="132"/>
      <c r="D94" s="133" t="s">
        <v>120</v>
      </c>
      <c r="E94" s="134" t="s">
        <v>1</v>
      </c>
      <c r="F94" s="135" t="s">
        <v>121</v>
      </c>
      <c r="H94" s="136">
        <v>180</v>
      </c>
      <c r="L94" s="132"/>
      <c r="M94" s="137"/>
      <c r="N94" s="138"/>
      <c r="O94" s="138"/>
      <c r="P94" s="138"/>
      <c r="Q94" s="138"/>
      <c r="R94" s="138"/>
      <c r="S94" s="138"/>
      <c r="T94" s="139"/>
      <c r="AT94" s="134" t="s">
        <v>120</v>
      </c>
      <c r="AU94" s="134" t="s">
        <v>73</v>
      </c>
      <c r="AV94" s="11" t="s">
        <v>73</v>
      </c>
      <c r="AW94" s="11" t="s">
        <v>26</v>
      </c>
      <c r="AX94" s="11" t="s">
        <v>63</v>
      </c>
      <c r="AY94" s="134" t="s">
        <v>107</v>
      </c>
    </row>
    <row r="95" spans="2:65" s="12" customFormat="1">
      <c r="B95" s="140"/>
      <c r="D95" s="133" t="s">
        <v>120</v>
      </c>
      <c r="E95" s="141" t="s">
        <v>1</v>
      </c>
      <c r="F95" s="142" t="s">
        <v>122</v>
      </c>
      <c r="H95" s="143">
        <v>180</v>
      </c>
      <c r="L95" s="140"/>
      <c r="M95" s="144"/>
      <c r="N95" s="145"/>
      <c r="O95" s="145"/>
      <c r="P95" s="145"/>
      <c r="Q95" s="145"/>
      <c r="R95" s="145"/>
      <c r="S95" s="145"/>
      <c r="T95" s="146"/>
      <c r="AT95" s="141" t="s">
        <v>120</v>
      </c>
      <c r="AU95" s="141" t="s">
        <v>73</v>
      </c>
      <c r="AV95" s="12" t="s">
        <v>114</v>
      </c>
      <c r="AW95" s="12" t="s">
        <v>26</v>
      </c>
      <c r="AX95" s="12" t="s">
        <v>71</v>
      </c>
      <c r="AY95" s="141" t="s">
        <v>107</v>
      </c>
    </row>
    <row r="96" spans="2:65" s="1" customFormat="1" ht="16.5" customHeight="1">
      <c r="B96" s="121"/>
      <c r="C96" s="122" t="s">
        <v>114</v>
      </c>
      <c r="D96" s="122" t="s">
        <v>109</v>
      </c>
      <c r="E96" s="123" t="s">
        <v>127</v>
      </c>
      <c r="F96" s="124" t="s">
        <v>128</v>
      </c>
      <c r="G96" s="125" t="s">
        <v>112</v>
      </c>
      <c r="H96" s="126">
        <v>180</v>
      </c>
      <c r="I96" s="127"/>
      <c r="J96" s="127">
        <f>ROUND(I96*H96,2)</f>
        <v>0</v>
      </c>
      <c r="K96" s="124" t="s">
        <v>118</v>
      </c>
      <c r="L96" s="25"/>
      <c r="M96" s="45" t="s">
        <v>1</v>
      </c>
      <c r="N96" s="128" t="s">
        <v>34</v>
      </c>
      <c r="O96" s="129">
        <v>2.8000000000000001E-2</v>
      </c>
      <c r="P96" s="129">
        <f>O96*H96</f>
        <v>5.04</v>
      </c>
      <c r="Q96" s="129">
        <v>5.0000000000000002E-5</v>
      </c>
      <c r="R96" s="129">
        <f>Q96*H96</f>
        <v>9.0000000000000011E-3</v>
      </c>
      <c r="S96" s="129">
        <v>0.128</v>
      </c>
      <c r="T96" s="130">
        <f>S96*H96</f>
        <v>23.04</v>
      </c>
      <c r="AR96" s="14" t="s">
        <v>114</v>
      </c>
      <c r="AT96" s="14" t="s">
        <v>109</v>
      </c>
      <c r="AU96" s="14" t="s">
        <v>73</v>
      </c>
      <c r="AY96" s="14" t="s">
        <v>107</v>
      </c>
      <c r="BE96" s="131">
        <f>IF(N96="základní",J96,0)</f>
        <v>0</v>
      </c>
      <c r="BF96" s="131">
        <f>IF(N96="snížená",J96,0)</f>
        <v>0</v>
      </c>
      <c r="BG96" s="131">
        <f>IF(N96="zákl. přenesená",J96,0)</f>
        <v>0</v>
      </c>
      <c r="BH96" s="131">
        <f>IF(N96="sníž. přenesená",J96,0)</f>
        <v>0</v>
      </c>
      <c r="BI96" s="131">
        <f>IF(N96="nulová",J96,0)</f>
        <v>0</v>
      </c>
      <c r="BJ96" s="14" t="s">
        <v>71</v>
      </c>
      <c r="BK96" s="131">
        <f>ROUND(I96*H96,2)</f>
        <v>0</v>
      </c>
      <c r="BL96" s="14" t="s">
        <v>114</v>
      </c>
      <c r="BM96" s="14" t="s">
        <v>129</v>
      </c>
    </row>
    <row r="97" spans="2:65" s="11" customFormat="1">
      <c r="B97" s="132"/>
      <c r="D97" s="133" t="s">
        <v>120</v>
      </c>
      <c r="E97" s="134" t="s">
        <v>1</v>
      </c>
      <c r="F97" s="135" t="s">
        <v>121</v>
      </c>
      <c r="H97" s="136">
        <v>180</v>
      </c>
      <c r="L97" s="132"/>
      <c r="M97" s="137"/>
      <c r="N97" s="138"/>
      <c r="O97" s="138"/>
      <c r="P97" s="138"/>
      <c r="Q97" s="138"/>
      <c r="R97" s="138"/>
      <c r="S97" s="138"/>
      <c r="T97" s="139"/>
      <c r="AT97" s="134" t="s">
        <v>120</v>
      </c>
      <c r="AU97" s="134" t="s">
        <v>73</v>
      </c>
      <c r="AV97" s="11" t="s">
        <v>73</v>
      </c>
      <c r="AW97" s="11" t="s">
        <v>26</v>
      </c>
      <c r="AX97" s="11" t="s">
        <v>63</v>
      </c>
      <c r="AY97" s="134" t="s">
        <v>107</v>
      </c>
    </row>
    <row r="98" spans="2:65" s="12" customFormat="1">
      <c r="B98" s="140"/>
      <c r="D98" s="133" t="s">
        <v>120</v>
      </c>
      <c r="E98" s="141" t="s">
        <v>1</v>
      </c>
      <c r="F98" s="142" t="s">
        <v>122</v>
      </c>
      <c r="H98" s="143">
        <v>180</v>
      </c>
      <c r="L98" s="140"/>
      <c r="M98" s="144"/>
      <c r="N98" s="145"/>
      <c r="O98" s="145"/>
      <c r="P98" s="145"/>
      <c r="Q98" s="145"/>
      <c r="R98" s="145"/>
      <c r="S98" s="145"/>
      <c r="T98" s="146"/>
      <c r="AT98" s="141" t="s">
        <v>120</v>
      </c>
      <c r="AU98" s="141" t="s">
        <v>73</v>
      </c>
      <c r="AV98" s="12" t="s">
        <v>114</v>
      </c>
      <c r="AW98" s="12" t="s">
        <v>26</v>
      </c>
      <c r="AX98" s="12" t="s">
        <v>71</v>
      </c>
      <c r="AY98" s="141" t="s">
        <v>107</v>
      </c>
    </row>
    <row r="99" spans="2:65" s="1" customFormat="1" ht="16.5" customHeight="1">
      <c r="B99" s="121"/>
      <c r="C99" s="122" t="s">
        <v>130</v>
      </c>
      <c r="D99" s="122" t="s">
        <v>109</v>
      </c>
      <c r="E99" s="123" t="s">
        <v>131</v>
      </c>
      <c r="F99" s="124" t="s">
        <v>132</v>
      </c>
      <c r="G99" s="125" t="s">
        <v>133</v>
      </c>
      <c r="H99" s="126">
        <v>110</v>
      </c>
      <c r="I99" s="127"/>
      <c r="J99" s="127">
        <f>ROUND(I99*H99,2)</f>
        <v>0</v>
      </c>
      <c r="K99" s="124" t="s">
        <v>118</v>
      </c>
      <c r="L99" s="25"/>
      <c r="M99" s="45" t="s">
        <v>1</v>
      </c>
      <c r="N99" s="128" t="s">
        <v>34</v>
      </c>
      <c r="O99" s="129">
        <v>0.13300000000000001</v>
      </c>
      <c r="P99" s="129">
        <f>O99*H99</f>
        <v>14.63</v>
      </c>
      <c r="Q99" s="129">
        <v>0</v>
      </c>
      <c r="R99" s="129">
        <f>Q99*H99</f>
        <v>0</v>
      </c>
      <c r="S99" s="129">
        <v>0.20499999999999999</v>
      </c>
      <c r="T99" s="130">
        <f>S99*H99</f>
        <v>22.549999999999997</v>
      </c>
      <c r="AR99" s="14" t="s">
        <v>114</v>
      </c>
      <c r="AT99" s="14" t="s">
        <v>109</v>
      </c>
      <c r="AU99" s="14" t="s">
        <v>73</v>
      </c>
      <c r="AY99" s="14" t="s">
        <v>107</v>
      </c>
      <c r="BE99" s="131">
        <f>IF(N99="základní",J99,0)</f>
        <v>0</v>
      </c>
      <c r="BF99" s="131">
        <f>IF(N99="snížená",J99,0)</f>
        <v>0</v>
      </c>
      <c r="BG99" s="131">
        <f>IF(N99="zákl. přenesená",J99,0)</f>
        <v>0</v>
      </c>
      <c r="BH99" s="131">
        <f>IF(N99="sníž. přenesená",J99,0)</f>
        <v>0</v>
      </c>
      <c r="BI99" s="131">
        <f>IF(N99="nulová",J99,0)</f>
        <v>0</v>
      </c>
      <c r="BJ99" s="14" t="s">
        <v>71</v>
      </c>
      <c r="BK99" s="131">
        <f>ROUND(I99*H99,2)</f>
        <v>0</v>
      </c>
      <c r="BL99" s="14" t="s">
        <v>114</v>
      </c>
      <c r="BM99" s="14" t="s">
        <v>134</v>
      </c>
    </row>
    <row r="100" spans="2:65" s="11" customFormat="1">
      <c r="B100" s="132"/>
      <c r="D100" s="133" t="s">
        <v>120</v>
      </c>
      <c r="E100" s="134" t="s">
        <v>1</v>
      </c>
      <c r="F100" s="135" t="s">
        <v>135</v>
      </c>
      <c r="H100" s="136">
        <v>110</v>
      </c>
      <c r="L100" s="132"/>
      <c r="M100" s="137"/>
      <c r="N100" s="138"/>
      <c r="O100" s="138"/>
      <c r="P100" s="138"/>
      <c r="Q100" s="138"/>
      <c r="R100" s="138"/>
      <c r="S100" s="138"/>
      <c r="T100" s="139"/>
      <c r="AT100" s="134" t="s">
        <v>120</v>
      </c>
      <c r="AU100" s="134" t="s">
        <v>73</v>
      </c>
      <c r="AV100" s="11" t="s">
        <v>73</v>
      </c>
      <c r="AW100" s="11" t="s">
        <v>26</v>
      </c>
      <c r="AX100" s="11" t="s">
        <v>63</v>
      </c>
      <c r="AY100" s="134" t="s">
        <v>107</v>
      </c>
    </row>
    <row r="101" spans="2:65" s="12" customFormat="1">
      <c r="B101" s="140"/>
      <c r="D101" s="133" t="s">
        <v>120</v>
      </c>
      <c r="E101" s="141" t="s">
        <v>1</v>
      </c>
      <c r="F101" s="142" t="s">
        <v>122</v>
      </c>
      <c r="H101" s="143">
        <v>110</v>
      </c>
      <c r="L101" s="140"/>
      <c r="M101" s="144"/>
      <c r="N101" s="145"/>
      <c r="O101" s="145"/>
      <c r="P101" s="145"/>
      <c r="Q101" s="145"/>
      <c r="R101" s="145"/>
      <c r="S101" s="145"/>
      <c r="T101" s="146"/>
      <c r="AT101" s="141" t="s">
        <v>120</v>
      </c>
      <c r="AU101" s="141" t="s">
        <v>73</v>
      </c>
      <c r="AV101" s="12" t="s">
        <v>114</v>
      </c>
      <c r="AW101" s="12" t="s">
        <v>26</v>
      </c>
      <c r="AX101" s="12" t="s">
        <v>71</v>
      </c>
      <c r="AY101" s="141" t="s">
        <v>107</v>
      </c>
    </row>
    <row r="102" spans="2:65" s="1" customFormat="1" ht="16.5" customHeight="1">
      <c r="B102" s="121"/>
      <c r="C102" s="122" t="s">
        <v>136</v>
      </c>
      <c r="D102" s="122" t="s">
        <v>109</v>
      </c>
      <c r="E102" s="123" t="s">
        <v>137</v>
      </c>
      <c r="F102" s="124" t="s">
        <v>138</v>
      </c>
      <c r="G102" s="125" t="s">
        <v>139</v>
      </c>
      <c r="H102" s="126">
        <v>13.5</v>
      </c>
      <c r="I102" s="127"/>
      <c r="J102" s="127">
        <f>ROUND(I102*H102,2)</f>
        <v>0</v>
      </c>
      <c r="K102" s="124" t="s">
        <v>118</v>
      </c>
      <c r="L102" s="25"/>
      <c r="M102" s="45" t="s">
        <v>1</v>
      </c>
      <c r="N102" s="128" t="s">
        <v>34</v>
      </c>
      <c r="O102" s="129">
        <v>9.7000000000000003E-2</v>
      </c>
      <c r="P102" s="129">
        <f>O102*H102</f>
        <v>1.3095000000000001</v>
      </c>
      <c r="Q102" s="129">
        <v>0</v>
      </c>
      <c r="R102" s="129">
        <f>Q102*H102</f>
        <v>0</v>
      </c>
      <c r="S102" s="129">
        <v>0</v>
      </c>
      <c r="T102" s="130">
        <f>S102*H102</f>
        <v>0</v>
      </c>
      <c r="AR102" s="14" t="s">
        <v>114</v>
      </c>
      <c r="AT102" s="14" t="s">
        <v>109</v>
      </c>
      <c r="AU102" s="14" t="s">
        <v>73</v>
      </c>
      <c r="AY102" s="14" t="s">
        <v>107</v>
      </c>
      <c r="BE102" s="131">
        <f>IF(N102="základní",J102,0)</f>
        <v>0</v>
      </c>
      <c r="BF102" s="131">
        <f>IF(N102="snížená",J102,0)</f>
        <v>0</v>
      </c>
      <c r="BG102" s="131">
        <f>IF(N102="zákl. přenesená",J102,0)</f>
        <v>0</v>
      </c>
      <c r="BH102" s="131">
        <f>IF(N102="sníž. přenesená",J102,0)</f>
        <v>0</v>
      </c>
      <c r="BI102" s="131">
        <f>IF(N102="nulová",J102,0)</f>
        <v>0</v>
      </c>
      <c r="BJ102" s="14" t="s">
        <v>71</v>
      </c>
      <c r="BK102" s="131">
        <f>ROUND(I102*H102,2)</f>
        <v>0</v>
      </c>
      <c r="BL102" s="14" t="s">
        <v>114</v>
      </c>
      <c r="BM102" s="14" t="s">
        <v>140</v>
      </c>
    </row>
    <row r="103" spans="2:65" s="11" customFormat="1">
      <c r="B103" s="132"/>
      <c r="D103" s="133" t="s">
        <v>120</v>
      </c>
      <c r="E103" s="134" t="s">
        <v>1</v>
      </c>
      <c r="F103" s="135" t="s">
        <v>141</v>
      </c>
      <c r="H103" s="136">
        <v>13.5</v>
      </c>
      <c r="L103" s="132"/>
      <c r="M103" s="137"/>
      <c r="N103" s="138"/>
      <c r="O103" s="138"/>
      <c r="P103" s="138"/>
      <c r="Q103" s="138"/>
      <c r="R103" s="138"/>
      <c r="S103" s="138"/>
      <c r="T103" s="139"/>
      <c r="AT103" s="134" t="s">
        <v>120</v>
      </c>
      <c r="AU103" s="134" t="s">
        <v>73</v>
      </c>
      <c r="AV103" s="11" t="s">
        <v>73</v>
      </c>
      <c r="AW103" s="11" t="s">
        <v>26</v>
      </c>
      <c r="AX103" s="11" t="s">
        <v>63</v>
      </c>
      <c r="AY103" s="134" t="s">
        <v>107</v>
      </c>
    </row>
    <row r="104" spans="2:65" s="12" customFormat="1">
      <c r="B104" s="140"/>
      <c r="D104" s="133" t="s">
        <v>120</v>
      </c>
      <c r="E104" s="141" t="s">
        <v>1</v>
      </c>
      <c r="F104" s="142" t="s">
        <v>122</v>
      </c>
      <c r="H104" s="143">
        <v>13.5</v>
      </c>
      <c r="L104" s="140"/>
      <c r="M104" s="144"/>
      <c r="N104" s="145"/>
      <c r="O104" s="145"/>
      <c r="P104" s="145"/>
      <c r="Q104" s="145"/>
      <c r="R104" s="145"/>
      <c r="S104" s="145"/>
      <c r="T104" s="146"/>
      <c r="AT104" s="141" t="s">
        <v>120</v>
      </c>
      <c r="AU104" s="141" t="s">
        <v>73</v>
      </c>
      <c r="AV104" s="12" t="s">
        <v>114</v>
      </c>
      <c r="AW104" s="12" t="s">
        <v>26</v>
      </c>
      <c r="AX104" s="12" t="s">
        <v>71</v>
      </c>
      <c r="AY104" s="141" t="s">
        <v>107</v>
      </c>
    </row>
    <row r="105" spans="2:65" s="1" customFormat="1" ht="16.5" customHeight="1">
      <c r="B105" s="121"/>
      <c r="C105" s="122" t="s">
        <v>142</v>
      </c>
      <c r="D105" s="122" t="s">
        <v>109</v>
      </c>
      <c r="E105" s="123" t="s">
        <v>143</v>
      </c>
      <c r="F105" s="124" t="s">
        <v>144</v>
      </c>
      <c r="G105" s="125" t="s">
        <v>139</v>
      </c>
      <c r="H105" s="126">
        <v>24.75</v>
      </c>
      <c r="I105" s="127"/>
      <c r="J105" s="127">
        <f>ROUND(I105*H105,2)</f>
        <v>0</v>
      </c>
      <c r="K105" s="124" t="s">
        <v>118</v>
      </c>
      <c r="L105" s="25"/>
      <c r="M105" s="45" t="s">
        <v>1</v>
      </c>
      <c r="N105" s="128" t="s">
        <v>34</v>
      </c>
      <c r="O105" s="129">
        <v>0.187</v>
      </c>
      <c r="P105" s="129">
        <f>O105*H105</f>
        <v>4.6282500000000004</v>
      </c>
      <c r="Q105" s="129">
        <v>0</v>
      </c>
      <c r="R105" s="129">
        <f>Q105*H105</f>
        <v>0</v>
      </c>
      <c r="S105" s="129">
        <v>0</v>
      </c>
      <c r="T105" s="130">
        <f>S105*H105</f>
        <v>0</v>
      </c>
      <c r="AR105" s="14" t="s">
        <v>114</v>
      </c>
      <c r="AT105" s="14" t="s">
        <v>109</v>
      </c>
      <c r="AU105" s="14" t="s">
        <v>73</v>
      </c>
      <c r="AY105" s="14" t="s">
        <v>107</v>
      </c>
      <c r="BE105" s="131">
        <f>IF(N105="základní",J105,0)</f>
        <v>0</v>
      </c>
      <c r="BF105" s="131">
        <f>IF(N105="snížená",J105,0)</f>
        <v>0</v>
      </c>
      <c r="BG105" s="131">
        <f>IF(N105="zákl. přenesená",J105,0)</f>
        <v>0</v>
      </c>
      <c r="BH105" s="131">
        <f>IF(N105="sníž. přenesená",J105,0)</f>
        <v>0</v>
      </c>
      <c r="BI105" s="131">
        <f>IF(N105="nulová",J105,0)</f>
        <v>0</v>
      </c>
      <c r="BJ105" s="14" t="s">
        <v>71</v>
      </c>
      <c r="BK105" s="131">
        <f>ROUND(I105*H105,2)</f>
        <v>0</v>
      </c>
      <c r="BL105" s="14" t="s">
        <v>114</v>
      </c>
      <c r="BM105" s="14" t="s">
        <v>145</v>
      </c>
    </row>
    <row r="106" spans="2:65" s="11" customFormat="1">
      <c r="B106" s="132"/>
      <c r="D106" s="133" t="s">
        <v>120</v>
      </c>
      <c r="E106" s="134" t="s">
        <v>1</v>
      </c>
      <c r="F106" s="135" t="s">
        <v>146</v>
      </c>
      <c r="H106" s="136">
        <v>18</v>
      </c>
      <c r="L106" s="132"/>
      <c r="M106" s="137"/>
      <c r="N106" s="138"/>
      <c r="O106" s="138"/>
      <c r="P106" s="138"/>
      <c r="Q106" s="138"/>
      <c r="R106" s="138"/>
      <c r="S106" s="138"/>
      <c r="T106" s="139"/>
      <c r="AT106" s="134" t="s">
        <v>120</v>
      </c>
      <c r="AU106" s="134" t="s">
        <v>73</v>
      </c>
      <c r="AV106" s="11" t="s">
        <v>73</v>
      </c>
      <c r="AW106" s="11" t="s">
        <v>26</v>
      </c>
      <c r="AX106" s="11" t="s">
        <v>63</v>
      </c>
      <c r="AY106" s="134" t="s">
        <v>107</v>
      </c>
    </row>
    <row r="107" spans="2:65" s="11" customFormat="1">
      <c r="B107" s="132"/>
      <c r="D107" s="133" t="s">
        <v>120</v>
      </c>
      <c r="E107" s="134" t="s">
        <v>1</v>
      </c>
      <c r="F107" s="135" t="s">
        <v>147</v>
      </c>
      <c r="H107" s="136">
        <v>6.75</v>
      </c>
      <c r="L107" s="132"/>
      <c r="M107" s="137"/>
      <c r="N107" s="138"/>
      <c r="O107" s="138"/>
      <c r="P107" s="138"/>
      <c r="Q107" s="138"/>
      <c r="R107" s="138"/>
      <c r="S107" s="138"/>
      <c r="T107" s="139"/>
      <c r="AT107" s="134" t="s">
        <v>120</v>
      </c>
      <c r="AU107" s="134" t="s">
        <v>73</v>
      </c>
      <c r="AV107" s="11" t="s">
        <v>73</v>
      </c>
      <c r="AW107" s="11" t="s">
        <v>26</v>
      </c>
      <c r="AX107" s="11" t="s">
        <v>63</v>
      </c>
      <c r="AY107" s="134" t="s">
        <v>107</v>
      </c>
    </row>
    <row r="108" spans="2:65" s="12" customFormat="1">
      <c r="B108" s="140"/>
      <c r="D108" s="133" t="s">
        <v>120</v>
      </c>
      <c r="E108" s="141" t="s">
        <v>1</v>
      </c>
      <c r="F108" s="142" t="s">
        <v>122</v>
      </c>
      <c r="H108" s="143">
        <v>24.75</v>
      </c>
      <c r="L108" s="140"/>
      <c r="M108" s="144"/>
      <c r="N108" s="145"/>
      <c r="O108" s="145"/>
      <c r="P108" s="145"/>
      <c r="Q108" s="145"/>
      <c r="R108" s="145"/>
      <c r="S108" s="145"/>
      <c r="T108" s="146"/>
      <c r="AT108" s="141" t="s">
        <v>120</v>
      </c>
      <c r="AU108" s="141" t="s">
        <v>73</v>
      </c>
      <c r="AV108" s="12" t="s">
        <v>114</v>
      </c>
      <c r="AW108" s="12" t="s">
        <v>26</v>
      </c>
      <c r="AX108" s="12" t="s">
        <v>71</v>
      </c>
      <c r="AY108" s="141" t="s">
        <v>107</v>
      </c>
    </row>
    <row r="109" spans="2:65" s="1" customFormat="1" ht="16.5" customHeight="1">
      <c r="B109" s="121"/>
      <c r="C109" s="122" t="s">
        <v>148</v>
      </c>
      <c r="D109" s="122" t="s">
        <v>109</v>
      </c>
      <c r="E109" s="123" t="s">
        <v>149</v>
      </c>
      <c r="F109" s="124" t="s">
        <v>150</v>
      </c>
      <c r="G109" s="125" t="s">
        <v>139</v>
      </c>
      <c r="H109" s="126">
        <v>7.4249999999999998</v>
      </c>
      <c r="I109" s="127"/>
      <c r="J109" s="127">
        <f>ROUND(I109*H109,2)</f>
        <v>0</v>
      </c>
      <c r="K109" s="124" t="s">
        <v>118</v>
      </c>
      <c r="L109" s="25"/>
      <c r="M109" s="45" t="s">
        <v>1</v>
      </c>
      <c r="N109" s="128" t="s">
        <v>34</v>
      </c>
      <c r="O109" s="129">
        <v>5.8000000000000003E-2</v>
      </c>
      <c r="P109" s="129">
        <f>O109*H109</f>
        <v>0.43065000000000003</v>
      </c>
      <c r="Q109" s="129">
        <v>0</v>
      </c>
      <c r="R109" s="129">
        <f>Q109*H109</f>
        <v>0</v>
      </c>
      <c r="S109" s="129">
        <v>0</v>
      </c>
      <c r="T109" s="130">
        <f>S109*H109</f>
        <v>0</v>
      </c>
      <c r="AR109" s="14" t="s">
        <v>114</v>
      </c>
      <c r="AT109" s="14" t="s">
        <v>109</v>
      </c>
      <c r="AU109" s="14" t="s">
        <v>73</v>
      </c>
      <c r="AY109" s="14" t="s">
        <v>107</v>
      </c>
      <c r="BE109" s="131">
        <f>IF(N109="základní",J109,0)</f>
        <v>0</v>
      </c>
      <c r="BF109" s="131">
        <f>IF(N109="snížená",J109,0)</f>
        <v>0</v>
      </c>
      <c r="BG109" s="131">
        <f>IF(N109="zákl. přenesená",J109,0)</f>
        <v>0</v>
      </c>
      <c r="BH109" s="131">
        <f>IF(N109="sníž. přenesená",J109,0)</f>
        <v>0</v>
      </c>
      <c r="BI109" s="131">
        <f>IF(N109="nulová",J109,0)</f>
        <v>0</v>
      </c>
      <c r="BJ109" s="14" t="s">
        <v>71</v>
      </c>
      <c r="BK109" s="131">
        <f>ROUND(I109*H109,2)</f>
        <v>0</v>
      </c>
      <c r="BL109" s="14" t="s">
        <v>114</v>
      </c>
      <c r="BM109" s="14" t="s">
        <v>151</v>
      </c>
    </row>
    <row r="110" spans="2:65" s="11" customFormat="1">
      <c r="B110" s="132"/>
      <c r="D110" s="133" t="s">
        <v>120</v>
      </c>
      <c r="E110" s="134" t="s">
        <v>1</v>
      </c>
      <c r="F110" s="135" t="s">
        <v>152</v>
      </c>
      <c r="H110" s="136">
        <v>7.4249999999999998</v>
      </c>
      <c r="L110" s="132"/>
      <c r="M110" s="137"/>
      <c r="N110" s="138"/>
      <c r="O110" s="138"/>
      <c r="P110" s="138"/>
      <c r="Q110" s="138"/>
      <c r="R110" s="138"/>
      <c r="S110" s="138"/>
      <c r="T110" s="139"/>
      <c r="AT110" s="134" t="s">
        <v>120</v>
      </c>
      <c r="AU110" s="134" t="s">
        <v>73</v>
      </c>
      <c r="AV110" s="11" t="s">
        <v>73</v>
      </c>
      <c r="AW110" s="11" t="s">
        <v>26</v>
      </c>
      <c r="AX110" s="11" t="s">
        <v>63</v>
      </c>
      <c r="AY110" s="134" t="s">
        <v>107</v>
      </c>
    </row>
    <row r="111" spans="2:65" s="12" customFormat="1">
      <c r="B111" s="140"/>
      <c r="D111" s="133" t="s">
        <v>120</v>
      </c>
      <c r="E111" s="141" t="s">
        <v>1</v>
      </c>
      <c r="F111" s="142" t="s">
        <v>122</v>
      </c>
      <c r="H111" s="143">
        <v>7.4249999999999998</v>
      </c>
      <c r="L111" s="140"/>
      <c r="M111" s="144"/>
      <c r="N111" s="145"/>
      <c r="O111" s="145"/>
      <c r="P111" s="145"/>
      <c r="Q111" s="145"/>
      <c r="R111" s="145"/>
      <c r="S111" s="145"/>
      <c r="T111" s="146"/>
      <c r="AT111" s="141" t="s">
        <v>120</v>
      </c>
      <c r="AU111" s="141" t="s">
        <v>73</v>
      </c>
      <c r="AV111" s="12" t="s">
        <v>114</v>
      </c>
      <c r="AW111" s="12" t="s">
        <v>26</v>
      </c>
      <c r="AX111" s="12" t="s">
        <v>71</v>
      </c>
      <c r="AY111" s="141" t="s">
        <v>107</v>
      </c>
    </row>
    <row r="112" spans="2:65" s="1" customFormat="1" ht="16.5" customHeight="1">
      <c r="B112" s="121"/>
      <c r="C112" s="122" t="s">
        <v>153</v>
      </c>
      <c r="D112" s="122" t="s">
        <v>109</v>
      </c>
      <c r="E112" s="123" t="s">
        <v>154</v>
      </c>
      <c r="F112" s="124" t="s">
        <v>155</v>
      </c>
      <c r="G112" s="125" t="s">
        <v>139</v>
      </c>
      <c r="H112" s="126">
        <v>5</v>
      </c>
      <c r="I112" s="127"/>
      <c r="J112" s="127">
        <f>ROUND(I112*H112,2)</f>
        <v>0</v>
      </c>
      <c r="K112" s="124" t="s">
        <v>118</v>
      </c>
      <c r="L112" s="25"/>
      <c r="M112" s="45" t="s">
        <v>1</v>
      </c>
      <c r="N112" s="128" t="s">
        <v>34</v>
      </c>
      <c r="O112" s="129">
        <v>1.7629999999999999</v>
      </c>
      <c r="P112" s="129">
        <f>O112*H112</f>
        <v>8.8149999999999995</v>
      </c>
      <c r="Q112" s="129">
        <v>0</v>
      </c>
      <c r="R112" s="129">
        <f>Q112*H112</f>
        <v>0</v>
      </c>
      <c r="S112" s="129">
        <v>0</v>
      </c>
      <c r="T112" s="130">
        <f>S112*H112</f>
        <v>0</v>
      </c>
      <c r="AR112" s="14" t="s">
        <v>114</v>
      </c>
      <c r="AT112" s="14" t="s">
        <v>109</v>
      </c>
      <c r="AU112" s="14" t="s">
        <v>73</v>
      </c>
      <c r="AY112" s="14" t="s">
        <v>107</v>
      </c>
      <c r="BE112" s="131">
        <f>IF(N112="základní",J112,0)</f>
        <v>0</v>
      </c>
      <c r="BF112" s="131">
        <f>IF(N112="snížená",J112,0)</f>
        <v>0</v>
      </c>
      <c r="BG112" s="131">
        <f>IF(N112="zákl. přenesená",J112,0)</f>
        <v>0</v>
      </c>
      <c r="BH112" s="131">
        <f>IF(N112="sníž. přenesená",J112,0)</f>
        <v>0</v>
      </c>
      <c r="BI112" s="131">
        <f>IF(N112="nulová",J112,0)</f>
        <v>0</v>
      </c>
      <c r="BJ112" s="14" t="s">
        <v>71</v>
      </c>
      <c r="BK112" s="131">
        <f>ROUND(I112*H112,2)</f>
        <v>0</v>
      </c>
      <c r="BL112" s="14" t="s">
        <v>114</v>
      </c>
      <c r="BM112" s="14" t="s">
        <v>156</v>
      </c>
    </row>
    <row r="113" spans="2:65" s="11" customFormat="1">
      <c r="B113" s="132"/>
      <c r="D113" s="133" t="s">
        <v>120</v>
      </c>
      <c r="E113" s="134" t="s">
        <v>1</v>
      </c>
      <c r="F113" s="135" t="s">
        <v>130</v>
      </c>
      <c r="H113" s="136">
        <v>5</v>
      </c>
      <c r="L113" s="132"/>
      <c r="M113" s="137"/>
      <c r="N113" s="138"/>
      <c r="O113" s="138"/>
      <c r="P113" s="138"/>
      <c r="Q113" s="138"/>
      <c r="R113" s="138"/>
      <c r="S113" s="138"/>
      <c r="T113" s="139"/>
      <c r="AT113" s="134" t="s">
        <v>120</v>
      </c>
      <c r="AU113" s="134" t="s">
        <v>73</v>
      </c>
      <c r="AV113" s="11" t="s">
        <v>73</v>
      </c>
      <c r="AW113" s="11" t="s">
        <v>26</v>
      </c>
      <c r="AX113" s="11" t="s">
        <v>63</v>
      </c>
      <c r="AY113" s="134" t="s">
        <v>107</v>
      </c>
    </row>
    <row r="114" spans="2:65" s="12" customFormat="1">
      <c r="B114" s="140"/>
      <c r="D114" s="133" t="s">
        <v>120</v>
      </c>
      <c r="E114" s="141" t="s">
        <v>1</v>
      </c>
      <c r="F114" s="142" t="s">
        <v>122</v>
      </c>
      <c r="H114" s="143">
        <v>5</v>
      </c>
      <c r="L114" s="140"/>
      <c r="M114" s="144"/>
      <c r="N114" s="145"/>
      <c r="O114" s="145"/>
      <c r="P114" s="145"/>
      <c r="Q114" s="145"/>
      <c r="R114" s="145"/>
      <c r="S114" s="145"/>
      <c r="T114" s="146"/>
      <c r="AT114" s="141" t="s">
        <v>120</v>
      </c>
      <c r="AU114" s="141" t="s">
        <v>73</v>
      </c>
      <c r="AV114" s="12" t="s">
        <v>114</v>
      </c>
      <c r="AW114" s="12" t="s">
        <v>26</v>
      </c>
      <c r="AX114" s="12" t="s">
        <v>71</v>
      </c>
      <c r="AY114" s="141" t="s">
        <v>107</v>
      </c>
    </row>
    <row r="115" spans="2:65" s="1" customFormat="1" ht="16.5" customHeight="1">
      <c r="B115" s="121"/>
      <c r="C115" s="122" t="s">
        <v>157</v>
      </c>
      <c r="D115" s="122" t="s">
        <v>109</v>
      </c>
      <c r="E115" s="123" t="s">
        <v>158</v>
      </c>
      <c r="F115" s="124" t="s">
        <v>159</v>
      </c>
      <c r="G115" s="125" t="s">
        <v>139</v>
      </c>
      <c r="H115" s="126">
        <v>2.4300000000000002</v>
      </c>
      <c r="I115" s="127"/>
      <c r="J115" s="127">
        <f>ROUND(I115*H115,2)</f>
        <v>0</v>
      </c>
      <c r="K115" s="124" t="s">
        <v>118</v>
      </c>
      <c r="L115" s="25"/>
      <c r="M115" s="45" t="s">
        <v>1</v>
      </c>
      <c r="N115" s="128" t="s">
        <v>34</v>
      </c>
      <c r="O115" s="129">
        <v>3.14</v>
      </c>
      <c r="P115" s="129">
        <f>O115*H115</f>
        <v>7.6302000000000012</v>
      </c>
      <c r="Q115" s="129">
        <v>0</v>
      </c>
      <c r="R115" s="129">
        <f>Q115*H115</f>
        <v>0</v>
      </c>
      <c r="S115" s="129">
        <v>0</v>
      </c>
      <c r="T115" s="130">
        <f>S115*H115</f>
        <v>0</v>
      </c>
      <c r="AR115" s="14" t="s">
        <v>114</v>
      </c>
      <c r="AT115" s="14" t="s">
        <v>109</v>
      </c>
      <c r="AU115" s="14" t="s">
        <v>73</v>
      </c>
      <c r="AY115" s="14" t="s">
        <v>107</v>
      </c>
      <c r="BE115" s="131">
        <f>IF(N115="základní",J115,0)</f>
        <v>0</v>
      </c>
      <c r="BF115" s="131">
        <f>IF(N115="snížená",J115,0)</f>
        <v>0</v>
      </c>
      <c r="BG115" s="131">
        <f>IF(N115="zákl. přenesená",J115,0)</f>
        <v>0</v>
      </c>
      <c r="BH115" s="131">
        <f>IF(N115="sníž. přenesená",J115,0)</f>
        <v>0</v>
      </c>
      <c r="BI115" s="131">
        <f>IF(N115="nulová",J115,0)</f>
        <v>0</v>
      </c>
      <c r="BJ115" s="14" t="s">
        <v>71</v>
      </c>
      <c r="BK115" s="131">
        <f>ROUND(I115*H115,2)</f>
        <v>0</v>
      </c>
      <c r="BL115" s="14" t="s">
        <v>114</v>
      </c>
      <c r="BM115" s="14" t="s">
        <v>160</v>
      </c>
    </row>
    <row r="116" spans="2:65" s="11" customFormat="1">
      <c r="B116" s="132"/>
      <c r="D116" s="133" t="s">
        <v>120</v>
      </c>
      <c r="E116" s="134" t="s">
        <v>1</v>
      </c>
      <c r="F116" s="135" t="s">
        <v>161</v>
      </c>
      <c r="H116" s="136">
        <v>2.4300000000000002</v>
      </c>
      <c r="L116" s="132"/>
      <c r="M116" s="137"/>
      <c r="N116" s="138"/>
      <c r="O116" s="138"/>
      <c r="P116" s="138"/>
      <c r="Q116" s="138"/>
      <c r="R116" s="138"/>
      <c r="S116" s="138"/>
      <c r="T116" s="139"/>
      <c r="AT116" s="134" t="s">
        <v>120</v>
      </c>
      <c r="AU116" s="134" t="s">
        <v>73</v>
      </c>
      <c r="AV116" s="11" t="s">
        <v>73</v>
      </c>
      <c r="AW116" s="11" t="s">
        <v>26</v>
      </c>
      <c r="AX116" s="11" t="s">
        <v>63</v>
      </c>
      <c r="AY116" s="134" t="s">
        <v>107</v>
      </c>
    </row>
    <row r="117" spans="2:65" s="12" customFormat="1">
      <c r="B117" s="140"/>
      <c r="D117" s="133" t="s">
        <v>120</v>
      </c>
      <c r="E117" s="141" t="s">
        <v>1</v>
      </c>
      <c r="F117" s="142" t="s">
        <v>122</v>
      </c>
      <c r="H117" s="143">
        <v>2.4300000000000002</v>
      </c>
      <c r="L117" s="140"/>
      <c r="M117" s="144"/>
      <c r="N117" s="145"/>
      <c r="O117" s="145"/>
      <c r="P117" s="145"/>
      <c r="Q117" s="145"/>
      <c r="R117" s="145"/>
      <c r="S117" s="145"/>
      <c r="T117" s="146"/>
      <c r="AT117" s="141" t="s">
        <v>120</v>
      </c>
      <c r="AU117" s="141" t="s">
        <v>73</v>
      </c>
      <c r="AV117" s="12" t="s">
        <v>114</v>
      </c>
      <c r="AW117" s="12" t="s">
        <v>26</v>
      </c>
      <c r="AX117" s="12" t="s">
        <v>71</v>
      </c>
      <c r="AY117" s="141" t="s">
        <v>107</v>
      </c>
    </row>
    <row r="118" spans="2:65" s="1" customFormat="1" ht="16.5" customHeight="1">
      <c r="B118" s="121"/>
      <c r="C118" s="122" t="s">
        <v>162</v>
      </c>
      <c r="D118" s="122" t="s">
        <v>109</v>
      </c>
      <c r="E118" s="123" t="s">
        <v>163</v>
      </c>
      <c r="F118" s="124" t="s">
        <v>164</v>
      </c>
      <c r="G118" s="125" t="s">
        <v>139</v>
      </c>
      <c r="H118" s="126">
        <v>0.72899999999999998</v>
      </c>
      <c r="I118" s="127"/>
      <c r="J118" s="127">
        <f>ROUND(I118*H118,2)</f>
        <v>0</v>
      </c>
      <c r="K118" s="124" t="s">
        <v>118</v>
      </c>
      <c r="L118" s="25"/>
      <c r="M118" s="45" t="s">
        <v>1</v>
      </c>
      <c r="N118" s="128" t="s">
        <v>34</v>
      </c>
      <c r="O118" s="129">
        <v>0.47399999999999998</v>
      </c>
      <c r="P118" s="129">
        <f>O118*H118</f>
        <v>0.34554599999999996</v>
      </c>
      <c r="Q118" s="129">
        <v>0</v>
      </c>
      <c r="R118" s="129">
        <f>Q118*H118</f>
        <v>0</v>
      </c>
      <c r="S118" s="129">
        <v>0</v>
      </c>
      <c r="T118" s="130">
        <f>S118*H118</f>
        <v>0</v>
      </c>
      <c r="AR118" s="14" t="s">
        <v>114</v>
      </c>
      <c r="AT118" s="14" t="s">
        <v>109</v>
      </c>
      <c r="AU118" s="14" t="s">
        <v>73</v>
      </c>
      <c r="AY118" s="14" t="s">
        <v>107</v>
      </c>
      <c r="BE118" s="131">
        <f>IF(N118="základní",J118,0)</f>
        <v>0</v>
      </c>
      <c r="BF118" s="131">
        <f>IF(N118="snížená",J118,0)</f>
        <v>0</v>
      </c>
      <c r="BG118" s="131">
        <f>IF(N118="zákl. přenesená",J118,0)</f>
        <v>0</v>
      </c>
      <c r="BH118" s="131">
        <f>IF(N118="sníž. přenesená",J118,0)</f>
        <v>0</v>
      </c>
      <c r="BI118" s="131">
        <f>IF(N118="nulová",J118,0)</f>
        <v>0</v>
      </c>
      <c r="BJ118" s="14" t="s">
        <v>71</v>
      </c>
      <c r="BK118" s="131">
        <f>ROUND(I118*H118,2)</f>
        <v>0</v>
      </c>
      <c r="BL118" s="14" t="s">
        <v>114</v>
      </c>
      <c r="BM118" s="14" t="s">
        <v>165</v>
      </c>
    </row>
    <row r="119" spans="2:65" s="11" customFormat="1">
      <c r="B119" s="132"/>
      <c r="D119" s="133" t="s">
        <v>120</v>
      </c>
      <c r="E119" s="134" t="s">
        <v>1</v>
      </c>
      <c r="F119" s="135" t="s">
        <v>166</v>
      </c>
      <c r="H119" s="136">
        <v>0.72899999999999998</v>
      </c>
      <c r="L119" s="132"/>
      <c r="M119" s="137"/>
      <c r="N119" s="138"/>
      <c r="O119" s="138"/>
      <c r="P119" s="138"/>
      <c r="Q119" s="138"/>
      <c r="R119" s="138"/>
      <c r="S119" s="138"/>
      <c r="T119" s="139"/>
      <c r="AT119" s="134" t="s">
        <v>120</v>
      </c>
      <c r="AU119" s="134" t="s">
        <v>73</v>
      </c>
      <c r="AV119" s="11" t="s">
        <v>73</v>
      </c>
      <c r="AW119" s="11" t="s">
        <v>26</v>
      </c>
      <c r="AX119" s="11" t="s">
        <v>63</v>
      </c>
      <c r="AY119" s="134" t="s">
        <v>107</v>
      </c>
    </row>
    <row r="120" spans="2:65" s="12" customFormat="1">
      <c r="B120" s="140"/>
      <c r="D120" s="133" t="s">
        <v>120</v>
      </c>
      <c r="E120" s="141" t="s">
        <v>1</v>
      </c>
      <c r="F120" s="142" t="s">
        <v>122</v>
      </c>
      <c r="H120" s="143">
        <v>0.72899999999999998</v>
      </c>
      <c r="L120" s="140"/>
      <c r="M120" s="144"/>
      <c r="N120" s="145"/>
      <c r="O120" s="145"/>
      <c r="P120" s="145"/>
      <c r="Q120" s="145"/>
      <c r="R120" s="145"/>
      <c r="S120" s="145"/>
      <c r="T120" s="146"/>
      <c r="AT120" s="141" t="s">
        <v>120</v>
      </c>
      <c r="AU120" s="141" t="s">
        <v>73</v>
      </c>
      <c r="AV120" s="12" t="s">
        <v>114</v>
      </c>
      <c r="AW120" s="12" t="s">
        <v>26</v>
      </c>
      <c r="AX120" s="12" t="s">
        <v>71</v>
      </c>
      <c r="AY120" s="141" t="s">
        <v>107</v>
      </c>
    </row>
    <row r="121" spans="2:65" s="1" customFormat="1" ht="16.5" customHeight="1">
      <c r="B121" s="121"/>
      <c r="C121" s="122" t="s">
        <v>167</v>
      </c>
      <c r="D121" s="122" t="s">
        <v>109</v>
      </c>
      <c r="E121" s="123" t="s">
        <v>168</v>
      </c>
      <c r="F121" s="124" t="s">
        <v>169</v>
      </c>
      <c r="G121" s="125" t="s">
        <v>139</v>
      </c>
      <c r="H121" s="126">
        <v>27</v>
      </c>
      <c r="I121" s="127"/>
      <c r="J121" s="127">
        <f>ROUND(I121*H121,2)</f>
        <v>0</v>
      </c>
      <c r="K121" s="124" t="s">
        <v>118</v>
      </c>
      <c r="L121" s="25"/>
      <c r="M121" s="45" t="s">
        <v>1</v>
      </c>
      <c r="N121" s="128" t="s">
        <v>34</v>
      </c>
      <c r="O121" s="129">
        <v>4.3999999999999997E-2</v>
      </c>
      <c r="P121" s="129">
        <f>O121*H121</f>
        <v>1.1879999999999999</v>
      </c>
      <c r="Q121" s="129">
        <v>0</v>
      </c>
      <c r="R121" s="129">
        <f>Q121*H121</f>
        <v>0</v>
      </c>
      <c r="S121" s="129">
        <v>0</v>
      </c>
      <c r="T121" s="130">
        <f>S121*H121</f>
        <v>0</v>
      </c>
      <c r="AR121" s="14" t="s">
        <v>114</v>
      </c>
      <c r="AT121" s="14" t="s">
        <v>109</v>
      </c>
      <c r="AU121" s="14" t="s">
        <v>73</v>
      </c>
      <c r="AY121" s="14" t="s">
        <v>107</v>
      </c>
      <c r="BE121" s="131">
        <f>IF(N121="základní",J121,0)</f>
        <v>0</v>
      </c>
      <c r="BF121" s="131">
        <f>IF(N121="snížená",J121,0)</f>
        <v>0</v>
      </c>
      <c r="BG121" s="131">
        <f>IF(N121="zákl. přenesená",J121,0)</f>
        <v>0</v>
      </c>
      <c r="BH121" s="131">
        <f>IF(N121="sníž. přenesená",J121,0)</f>
        <v>0</v>
      </c>
      <c r="BI121" s="131">
        <f>IF(N121="nulová",J121,0)</f>
        <v>0</v>
      </c>
      <c r="BJ121" s="14" t="s">
        <v>71</v>
      </c>
      <c r="BK121" s="131">
        <f>ROUND(I121*H121,2)</f>
        <v>0</v>
      </c>
      <c r="BL121" s="14" t="s">
        <v>114</v>
      </c>
      <c r="BM121" s="14" t="s">
        <v>170</v>
      </c>
    </row>
    <row r="122" spans="2:65" s="11" customFormat="1">
      <c r="B122" s="132"/>
      <c r="D122" s="133" t="s">
        <v>120</v>
      </c>
      <c r="E122" s="134" t="s">
        <v>1</v>
      </c>
      <c r="F122" s="135" t="s">
        <v>171</v>
      </c>
      <c r="H122" s="136">
        <v>27</v>
      </c>
      <c r="L122" s="132"/>
      <c r="M122" s="137"/>
      <c r="N122" s="138"/>
      <c r="O122" s="138"/>
      <c r="P122" s="138"/>
      <c r="Q122" s="138"/>
      <c r="R122" s="138"/>
      <c r="S122" s="138"/>
      <c r="T122" s="139"/>
      <c r="AT122" s="134" t="s">
        <v>120</v>
      </c>
      <c r="AU122" s="134" t="s">
        <v>73</v>
      </c>
      <c r="AV122" s="11" t="s">
        <v>73</v>
      </c>
      <c r="AW122" s="11" t="s">
        <v>26</v>
      </c>
      <c r="AX122" s="11" t="s">
        <v>63</v>
      </c>
      <c r="AY122" s="134" t="s">
        <v>107</v>
      </c>
    </row>
    <row r="123" spans="2:65" s="12" customFormat="1">
      <c r="B123" s="140"/>
      <c r="D123" s="133" t="s">
        <v>120</v>
      </c>
      <c r="E123" s="141" t="s">
        <v>1</v>
      </c>
      <c r="F123" s="142" t="s">
        <v>122</v>
      </c>
      <c r="H123" s="143">
        <v>27</v>
      </c>
      <c r="L123" s="140"/>
      <c r="M123" s="144"/>
      <c r="N123" s="145"/>
      <c r="O123" s="145"/>
      <c r="P123" s="145"/>
      <c r="Q123" s="145"/>
      <c r="R123" s="145"/>
      <c r="S123" s="145"/>
      <c r="T123" s="146"/>
      <c r="AT123" s="141" t="s">
        <v>120</v>
      </c>
      <c r="AU123" s="141" t="s">
        <v>73</v>
      </c>
      <c r="AV123" s="12" t="s">
        <v>114</v>
      </c>
      <c r="AW123" s="12" t="s">
        <v>26</v>
      </c>
      <c r="AX123" s="12" t="s">
        <v>71</v>
      </c>
      <c r="AY123" s="141" t="s">
        <v>107</v>
      </c>
    </row>
    <row r="124" spans="2:65" s="1" customFormat="1" ht="16.5" customHeight="1">
      <c r="B124" s="121"/>
      <c r="C124" s="122" t="s">
        <v>172</v>
      </c>
      <c r="D124" s="122" t="s">
        <v>109</v>
      </c>
      <c r="E124" s="123" t="s">
        <v>173</v>
      </c>
      <c r="F124" s="124" t="s">
        <v>174</v>
      </c>
      <c r="G124" s="125" t="s">
        <v>139</v>
      </c>
      <c r="H124" s="126">
        <v>27.18</v>
      </c>
      <c r="I124" s="127"/>
      <c r="J124" s="127">
        <f>ROUND(I124*H124,2)</f>
        <v>0</v>
      </c>
      <c r="K124" s="124" t="s">
        <v>118</v>
      </c>
      <c r="L124" s="25"/>
      <c r="M124" s="45" t="s">
        <v>1</v>
      </c>
      <c r="N124" s="128" t="s">
        <v>34</v>
      </c>
      <c r="O124" s="129">
        <v>8.3000000000000004E-2</v>
      </c>
      <c r="P124" s="129">
        <f>O124*H124</f>
        <v>2.2559400000000003</v>
      </c>
      <c r="Q124" s="129">
        <v>0</v>
      </c>
      <c r="R124" s="129">
        <f>Q124*H124</f>
        <v>0</v>
      </c>
      <c r="S124" s="129">
        <v>0</v>
      </c>
      <c r="T124" s="130">
        <f>S124*H124</f>
        <v>0</v>
      </c>
      <c r="AR124" s="14" t="s">
        <v>114</v>
      </c>
      <c r="AT124" s="14" t="s">
        <v>109</v>
      </c>
      <c r="AU124" s="14" t="s">
        <v>73</v>
      </c>
      <c r="AY124" s="14" t="s">
        <v>107</v>
      </c>
      <c r="BE124" s="131">
        <f>IF(N124="základní",J124,0)</f>
        <v>0</v>
      </c>
      <c r="BF124" s="131">
        <f>IF(N124="snížená",J124,0)</f>
        <v>0</v>
      </c>
      <c r="BG124" s="131">
        <f>IF(N124="zákl. přenesená",J124,0)</f>
        <v>0</v>
      </c>
      <c r="BH124" s="131">
        <f>IF(N124="sníž. přenesená",J124,0)</f>
        <v>0</v>
      </c>
      <c r="BI124" s="131">
        <f>IF(N124="nulová",J124,0)</f>
        <v>0</v>
      </c>
      <c r="BJ124" s="14" t="s">
        <v>71</v>
      </c>
      <c r="BK124" s="131">
        <f>ROUND(I124*H124,2)</f>
        <v>0</v>
      </c>
      <c r="BL124" s="14" t="s">
        <v>114</v>
      </c>
      <c r="BM124" s="14" t="s">
        <v>175</v>
      </c>
    </row>
    <row r="125" spans="2:65" s="11" customFormat="1">
      <c r="B125" s="132"/>
      <c r="D125" s="133" t="s">
        <v>120</v>
      </c>
      <c r="E125" s="134" t="s">
        <v>1</v>
      </c>
      <c r="F125" s="135" t="s">
        <v>176</v>
      </c>
      <c r="H125" s="136">
        <v>27.18</v>
      </c>
      <c r="L125" s="132"/>
      <c r="M125" s="137"/>
      <c r="N125" s="138"/>
      <c r="O125" s="138"/>
      <c r="P125" s="138"/>
      <c r="Q125" s="138"/>
      <c r="R125" s="138"/>
      <c r="S125" s="138"/>
      <c r="T125" s="139"/>
      <c r="AT125" s="134" t="s">
        <v>120</v>
      </c>
      <c r="AU125" s="134" t="s">
        <v>73</v>
      </c>
      <c r="AV125" s="11" t="s">
        <v>73</v>
      </c>
      <c r="AW125" s="11" t="s">
        <v>26</v>
      </c>
      <c r="AX125" s="11" t="s">
        <v>63</v>
      </c>
      <c r="AY125" s="134" t="s">
        <v>107</v>
      </c>
    </row>
    <row r="126" spans="2:65" s="12" customFormat="1">
      <c r="B126" s="140"/>
      <c r="D126" s="133" t="s">
        <v>120</v>
      </c>
      <c r="E126" s="141" t="s">
        <v>1</v>
      </c>
      <c r="F126" s="142" t="s">
        <v>122</v>
      </c>
      <c r="H126" s="143">
        <v>27.18</v>
      </c>
      <c r="L126" s="140"/>
      <c r="M126" s="144"/>
      <c r="N126" s="145"/>
      <c r="O126" s="145"/>
      <c r="P126" s="145"/>
      <c r="Q126" s="145"/>
      <c r="R126" s="145"/>
      <c r="S126" s="145"/>
      <c r="T126" s="146"/>
      <c r="AT126" s="141" t="s">
        <v>120</v>
      </c>
      <c r="AU126" s="141" t="s">
        <v>73</v>
      </c>
      <c r="AV126" s="12" t="s">
        <v>114</v>
      </c>
      <c r="AW126" s="12" t="s">
        <v>26</v>
      </c>
      <c r="AX126" s="12" t="s">
        <v>71</v>
      </c>
      <c r="AY126" s="141" t="s">
        <v>107</v>
      </c>
    </row>
    <row r="127" spans="2:65" s="1" customFormat="1" ht="16.5" customHeight="1">
      <c r="B127" s="121"/>
      <c r="C127" s="122" t="s">
        <v>177</v>
      </c>
      <c r="D127" s="122" t="s">
        <v>109</v>
      </c>
      <c r="E127" s="123" t="s">
        <v>178</v>
      </c>
      <c r="F127" s="124" t="s">
        <v>179</v>
      </c>
      <c r="G127" s="125" t="s">
        <v>139</v>
      </c>
      <c r="H127" s="126">
        <v>13.5</v>
      </c>
      <c r="I127" s="127"/>
      <c r="J127" s="127">
        <f>ROUND(I127*H127,2)</f>
        <v>0</v>
      </c>
      <c r="K127" s="124" t="s">
        <v>118</v>
      </c>
      <c r="L127" s="25"/>
      <c r="M127" s="45" t="s">
        <v>1</v>
      </c>
      <c r="N127" s="128" t="s">
        <v>34</v>
      </c>
      <c r="O127" s="129">
        <v>0.65200000000000002</v>
      </c>
      <c r="P127" s="129">
        <f>O127*H127</f>
        <v>8.8019999999999996</v>
      </c>
      <c r="Q127" s="129">
        <v>0</v>
      </c>
      <c r="R127" s="129">
        <f>Q127*H127</f>
        <v>0</v>
      </c>
      <c r="S127" s="129">
        <v>0</v>
      </c>
      <c r="T127" s="130">
        <f>S127*H127</f>
        <v>0</v>
      </c>
      <c r="AR127" s="14" t="s">
        <v>114</v>
      </c>
      <c r="AT127" s="14" t="s">
        <v>109</v>
      </c>
      <c r="AU127" s="14" t="s">
        <v>73</v>
      </c>
      <c r="AY127" s="14" t="s">
        <v>107</v>
      </c>
      <c r="BE127" s="131">
        <f>IF(N127="základní",J127,0)</f>
        <v>0</v>
      </c>
      <c r="BF127" s="131">
        <f>IF(N127="snížená",J127,0)</f>
        <v>0</v>
      </c>
      <c r="BG127" s="131">
        <f>IF(N127="zákl. přenesená",J127,0)</f>
        <v>0</v>
      </c>
      <c r="BH127" s="131">
        <f>IF(N127="sníž. přenesená",J127,0)</f>
        <v>0</v>
      </c>
      <c r="BI127" s="131">
        <f>IF(N127="nulová",J127,0)</f>
        <v>0</v>
      </c>
      <c r="BJ127" s="14" t="s">
        <v>71</v>
      </c>
      <c r="BK127" s="131">
        <f>ROUND(I127*H127,2)</f>
        <v>0</v>
      </c>
      <c r="BL127" s="14" t="s">
        <v>114</v>
      </c>
      <c r="BM127" s="14" t="s">
        <v>180</v>
      </c>
    </row>
    <row r="128" spans="2:65" s="11" customFormat="1">
      <c r="B128" s="132"/>
      <c r="D128" s="133" t="s">
        <v>120</v>
      </c>
      <c r="E128" s="134" t="s">
        <v>1</v>
      </c>
      <c r="F128" s="135" t="s">
        <v>181</v>
      </c>
      <c r="H128" s="136">
        <v>13.5</v>
      </c>
      <c r="L128" s="132"/>
      <c r="M128" s="137"/>
      <c r="N128" s="138"/>
      <c r="O128" s="138"/>
      <c r="P128" s="138"/>
      <c r="Q128" s="138"/>
      <c r="R128" s="138"/>
      <c r="S128" s="138"/>
      <c r="T128" s="139"/>
      <c r="AT128" s="134" t="s">
        <v>120</v>
      </c>
      <c r="AU128" s="134" t="s">
        <v>73</v>
      </c>
      <c r="AV128" s="11" t="s">
        <v>73</v>
      </c>
      <c r="AW128" s="11" t="s">
        <v>26</v>
      </c>
      <c r="AX128" s="11" t="s">
        <v>63</v>
      </c>
      <c r="AY128" s="134" t="s">
        <v>107</v>
      </c>
    </row>
    <row r="129" spans="2:65" s="12" customFormat="1">
      <c r="B129" s="140"/>
      <c r="D129" s="133" t="s">
        <v>120</v>
      </c>
      <c r="E129" s="141" t="s">
        <v>1</v>
      </c>
      <c r="F129" s="142" t="s">
        <v>122</v>
      </c>
      <c r="H129" s="143">
        <v>13.5</v>
      </c>
      <c r="L129" s="140"/>
      <c r="M129" s="144"/>
      <c r="N129" s="145"/>
      <c r="O129" s="145"/>
      <c r="P129" s="145"/>
      <c r="Q129" s="145"/>
      <c r="R129" s="145"/>
      <c r="S129" s="145"/>
      <c r="T129" s="146"/>
      <c r="AT129" s="141" t="s">
        <v>120</v>
      </c>
      <c r="AU129" s="141" t="s">
        <v>73</v>
      </c>
      <c r="AV129" s="12" t="s">
        <v>114</v>
      </c>
      <c r="AW129" s="12" t="s">
        <v>26</v>
      </c>
      <c r="AX129" s="12" t="s">
        <v>71</v>
      </c>
      <c r="AY129" s="141" t="s">
        <v>107</v>
      </c>
    </row>
    <row r="130" spans="2:65" s="1" customFormat="1" ht="16.5" customHeight="1">
      <c r="B130" s="121"/>
      <c r="C130" s="122" t="s">
        <v>8</v>
      </c>
      <c r="D130" s="122" t="s">
        <v>109</v>
      </c>
      <c r="E130" s="123" t="s">
        <v>182</v>
      </c>
      <c r="F130" s="124" t="s">
        <v>183</v>
      </c>
      <c r="G130" s="125" t="s">
        <v>184</v>
      </c>
      <c r="H130" s="126">
        <v>43.488</v>
      </c>
      <c r="I130" s="127"/>
      <c r="J130" s="127">
        <f>ROUND(I130*H130,2)</f>
        <v>0</v>
      </c>
      <c r="K130" s="124" t="s">
        <v>118</v>
      </c>
      <c r="L130" s="25"/>
      <c r="M130" s="45" t="s">
        <v>1</v>
      </c>
      <c r="N130" s="128" t="s">
        <v>34</v>
      </c>
      <c r="O130" s="129">
        <v>0</v>
      </c>
      <c r="P130" s="129">
        <f>O130*H130</f>
        <v>0</v>
      </c>
      <c r="Q130" s="129">
        <v>0</v>
      </c>
      <c r="R130" s="129">
        <f>Q130*H130</f>
        <v>0</v>
      </c>
      <c r="S130" s="129">
        <v>0</v>
      </c>
      <c r="T130" s="130">
        <f>S130*H130</f>
        <v>0</v>
      </c>
      <c r="AR130" s="14" t="s">
        <v>114</v>
      </c>
      <c r="AT130" s="14" t="s">
        <v>109</v>
      </c>
      <c r="AU130" s="14" t="s">
        <v>73</v>
      </c>
      <c r="AY130" s="14" t="s">
        <v>107</v>
      </c>
      <c r="BE130" s="131">
        <f>IF(N130="základní",J130,0)</f>
        <v>0</v>
      </c>
      <c r="BF130" s="131">
        <f>IF(N130="snížená",J130,0)</f>
        <v>0</v>
      </c>
      <c r="BG130" s="131">
        <f>IF(N130="zákl. přenesená",J130,0)</f>
        <v>0</v>
      </c>
      <c r="BH130" s="131">
        <f>IF(N130="sníž. přenesená",J130,0)</f>
        <v>0</v>
      </c>
      <c r="BI130" s="131">
        <f>IF(N130="nulová",J130,0)</f>
        <v>0</v>
      </c>
      <c r="BJ130" s="14" t="s">
        <v>71</v>
      </c>
      <c r="BK130" s="131">
        <f>ROUND(I130*H130,2)</f>
        <v>0</v>
      </c>
      <c r="BL130" s="14" t="s">
        <v>114</v>
      </c>
      <c r="BM130" s="14" t="s">
        <v>185</v>
      </c>
    </row>
    <row r="131" spans="2:65" s="11" customFormat="1">
      <c r="B131" s="132"/>
      <c r="D131" s="133" t="s">
        <v>120</v>
      </c>
      <c r="E131" s="134" t="s">
        <v>1</v>
      </c>
      <c r="F131" s="135" t="s">
        <v>186</v>
      </c>
      <c r="H131" s="136">
        <v>43.488</v>
      </c>
      <c r="L131" s="132"/>
      <c r="M131" s="137"/>
      <c r="N131" s="138"/>
      <c r="O131" s="138"/>
      <c r="P131" s="138"/>
      <c r="Q131" s="138"/>
      <c r="R131" s="138"/>
      <c r="S131" s="138"/>
      <c r="T131" s="139"/>
      <c r="AT131" s="134" t="s">
        <v>120</v>
      </c>
      <c r="AU131" s="134" t="s">
        <v>73</v>
      </c>
      <c r="AV131" s="11" t="s">
        <v>73</v>
      </c>
      <c r="AW131" s="11" t="s">
        <v>26</v>
      </c>
      <c r="AX131" s="11" t="s">
        <v>63</v>
      </c>
      <c r="AY131" s="134" t="s">
        <v>107</v>
      </c>
    </row>
    <row r="132" spans="2:65" s="12" customFormat="1">
      <c r="B132" s="140"/>
      <c r="D132" s="133" t="s">
        <v>120</v>
      </c>
      <c r="E132" s="141" t="s">
        <v>1</v>
      </c>
      <c r="F132" s="142" t="s">
        <v>122</v>
      </c>
      <c r="H132" s="143">
        <v>43.488</v>
      </c>
      <c r="L132" s="140"/>
      <c r="M132" s="144"/>
      <c r="N132" s="145"/>
      <c r="O132" s="145"/>
      <c r="P132" s="145"/>
      <c r="Q132" s="145"/>
      <c r="R132" s="145"/>
      <c r="S132" s="145"/>
      <c r="T132" s="146"/>
      <c r="AT132" s="141" t="s">
        <v>120</v>
      </c>
      <c r="AU132" s="141" t="s">
        <v>73</v>
      </c>
      <c r="AV132" s="12" t="s">
        <v>114</v>
      </c>
      <c r="AW132" s="12" t="s">
        <v>26</v>
      </c>
      <c r="AX132" s="12" t="s">
        <v>71</v>
      </c>
      <c r="AY132" s="141" t="s">
        <v>107</v>
      </c>
    </row>
    <row r="133" spans="2:65" s="1" customFormat="1" ht="16.5" customHeight="1">
      <c r="B133" s="121"/>
      <c r="C133" s="122" t="s">
        <v>187</v>
      </c>
      <c r="D133" s="122" t="s">
        <v>109</v>
      </c>
      <c r="E133" s="123" t="s">
        <v>188</v>
      </c>
      <c r="F133" s="124" t="s">
        <v>189</v>
      </c>
      <c r="G133" s="125" t="s">
        <v>139</v>
      </c>
      <c r="H133" s="126">
        <v>13.5</v>
      </c>
      <c r="I133" s="127"/>
      <c r="J133" s="127">
        <f>ROUND(I133*H133,2)</f>
        <v>0</v>
      </c>
      <c r="K133" s="124" t="s">
        <v>118</v>
      </c>
      <c r="L133" s="25"/>
      <c r="M133" s="45" t="s">
        <v>1</v>
      </c>
      <c r="N133" s="128" t="s">
        <v>34</v>
      </c>
      <c r="O133" s="129">
        <v>1.1040000000000001</v>
      </c>
      <c r="P133" s="129">
        <f>O133*H133</f>
        <v>14.904000000000002</v>
      </c>
      <c r="Q133" s="129">
        <v>0</v>
      </c>
      <c r="R133" s="129">
        <f>Q133*H133</f>
        <v>0</v>
      </c>
      <c r="S133" s="129">
        <v>0</v>
      </c>
      <c r="T133" s="130">
        <f>S133*H133</f>
        <v>0</v>
      </c>
      <c r="AR133" s="14" t="s">
        <v>114</v>
      </c>
      <c r="AT133" s="14" t="s">
        <v>109</v>
      </c>
      <c r="AU133" s="14" t="s">
        <v>73</v>
      </c>
      <c r="AY133" s="14" t="s">
        <v>107</v>
      </c>
      <c r="BE133" s="131">
        <f>IF(N133="základní",J133,0)</f>
        <v>0</v>
      </c>
      <c r="BF133" s="131">
        <f>IF(N133="snížená",J133,0)</f>
        <v>0</v>
      </c>
      <c r="BG133" s="131">
        <f>IF(N133="zákl. přenesená",J133,0)</f>
        <v>0</v>
      </c>
      <c r="BH133" s="131">
        <f>IF(N133="sníž. přenesená",J133,0)</f>
        <v>0</v>
      </c>
      <c r="BI133" s="131">
        <f>IF(N133="nulová",J133,0)</f>
        <v>0</v>
      </c>
      <c r="BJ133" s="14" t="s">
        <v>71</v>
      </c>
      <c r="BK133" s="131">
        <f>ROUND(I133*H133,2)</f>
        <v>0</v>
      </c>
      <c r="BL133" s="14" t="s">
        <v>114</v>
      </c>
      <c r="BM133" s="14" t="s">
        <v>190</v>
      </c>
    </row>
    <row r="134" spans="2:65" s="11" customFormat="1">
      <c r="B134" s="132"/>
      <c r="D134" s="133" t="s">
        <v>120</v>
      </c>
      <c r="E134" s="134" t="s">
        <v>1</v>
      </c>
      <c r="F134" s="135" t="s">
        <v>191</v>
      </c>
      <c r="H134" s="136">
        <v>13.5</v>
      </c>
      <c r="L134" s="132"/>
      <c r="M134" s="137"/>
      <c r="N134" s="138"/>
      <c r="O134" s="138"/>
      <c r="P134" s="138"/>
      <c r="Q134" s="138"/>
      <c r="R134" s="138"/>
      <c r="S134" s="138"/>
      <c r="T134" s="139"/>
      <c r="AT134" s="134" t="s">
        <v>120</v>
      </c>
      <c r="AU134" s="134" t="s">
        <v>73</v>
      </c>
      <c r="AV134" s="11" t="s">
        <v>73</v>
      </c>
      <c r="AW134" s="11" t="s">
        <v>26</v>
      </c>
      <c r="AX134" s="11" t="s">
        <v>63</v>
      </c>
      <c r="AY134" s="134" t="s">
        <v>107</v>
      </c>
    </row>
    <row r="135" spans="2:65" s="12" customFormat="1">
      <c r="B135" s="140"/>
      <c r="D135" s="133" t="s">
        <v>120</v>
      </c>
      <c r="E135" s="141" t="s">
        <v>1</v>
      </c>
      <c r="F135" s="142" t="s">
        <v>122</v>
      </c>
      <c r="H135" s="143">
        <v>13.5</v>
      </c>
      <c r="L135" s="140"/>
      <c r="M135" s="144"/>
      <c r="N135" s="145"/>
      <c r="O135" s="145"/>
      <c r="P135" s="145"/>
      <c r="Q135" s="145"/>
      <c r="R135" s="145"/>
      <c r="S135" s="145"/>
      <c r="T135" s="146"/>
      <c r="AT135" s="141" t="s">
        <v>120</v>
      </c>
      <c r="AU135" s="141" t="s">
        <v>73</v>
      </c>
      <c r="AV135" s="12" t="s">
        <v>114</v>
      </c>
      <c r="AW135" s="12" t="s">
        <v>26</v>
      </c>
      <c r="AX135" s="12" t="s">
        <v>71</v>
      </c>
      <c r="AY135" s="141" t="s">
        <v>107</v>
      </c>
    </row>
    <row r="136" spans="2:65" s="1" customFormat="1" ht="16.5" customHeight="1">
      <c r="B136" s="121"/>
      <c r="C136" s="122" t="s">
        <v>192</v>
      </c>
      <c r="D136" s="122" t="s">
        <v>109</v>
      </c>
      <c r="E136" s="123" t="s">
        <v>193</v>
      </c>
      <c r="F136" s="124" t="s">
        <v>194</v>
      </c>
      <c r="G136" s="125" t="s">
        <v>112</v>
      </c>
      <c r="H136" s="126">
        <v>90</v>
      </c>
      <c r="I136" s="127"/>
      <c r="J136" s="127">
        <f>ROUND(I136*H136,2)</f>
        <v>0</v>
      </c>
      <c r="K136" s="124" t="s">
        <v>118</v>
      </c>
      <c r="L136" s="25"/>
      <c r="M136" s="45" t="s">
        <v>1</v>
      </c>
      <c r="N136" s="128" t="s">
        <v>34</v>
      </c>
      <c r="O136" s="129">
        <v>0.09</v>
      </c>
      <c r="P136" s="129">
        <f>O136*H136</f>
        <v>8.1</v>
      </c>
      <c r="Q136" s="129">
        <v>0</v>
      </c>
      <c r="R136" s="129">
        <f>Q136*H136</f>
        <v>0</v>
      </c>
      <c r="S136" s="129">
        <v>0</v>
      </c>
      <c r="T136" s="130">
        <f>S136*H136</f>
        <v>0</v>
      </c>
      <c r="AR136" s="14" t="s">
        <v>114</v>
      </c>
      <c r="AT136" s="14" t="s">
        <v>109</v>
      </c>
      <c r="AU136" s="14" t="s">
        <v>73</v>
      </c>
      <c r="AY136" s="14" t="s">
        <v>107</v>
      </c>
      <c r="BE136" s="131">
        <f>IF(N136="základní",J136,0)</f>
        <v>0</v>
      </c>
      <c r="BF136" s="131">
        <f>IF(N136="snížená",J136,0)</f>
        <v>0</v>
      </c>
      <c r="BG136" s="131">
        <f>IF(N136="zákl. přenesená",J136,0)</f>
        <v>0</v>
      </c>
      <c r="BH136" s="131">
        <f>IF(N136="sníž. přenesená",J136,0)</f>
        <v>0</v>
      </c>
      <c r="BI136" s="131">
        <f>IF(N136="nulová",J136,0)</f>
        <v>0</v>
      </c>
      <c r="BJ136" s="14" t="s">
        <v>71</v>
      </c>
      <c r="BK136" s="131">
        <f>ROUND(I136*H136,2)</f>
        <v>0</v>
      </c>
      <c r="BL136" s="14" t="s">
        <v>114</v>
      </c>
      <c r="BM136" s="14" t="s">
        <v>195</v>
      </c>
    </row>
    <row r="137" spans="2:65" s="11" customFormat="1">
      <c r="B137" s="132"/>
      <c r="D137" s="133" t="s">
        <v>120</v>
      </c>
      <c r="E137" s="134" t="s">
        <v>1</v>
      </c>
      <c r="F137" s="135" t="s">
        <v>196</v>
      </c>
      <c r="H137" s="136">
        <v>90</v>
      </c>
      <c r="L137" s="132"/>
      <c r="M137" s="137"/>
      <c r="N137" s="138"/>
      <c r="O137" s="138"/>
      <c r="P137" s="138"/>
      <c r="Q137" s="138"/>
      <c r="R137" s="138"/>
      <c r="S137" s="138"/>
      <c r="T137" s="139"/>
      <c r="AT137" s="134" t="s">
        <v>120</v>
      </c>
      <c r="AU137" s="134" t="s">
        <v>73</v>
      </c>
      <c r="AV137" s="11" t="s">
        <v>73</v>
      </c>
      <c r="AW137" s="11" t="s">
        <v>26</v>
      </c>
      <c r="AX137" s="11" t="s">
        <v>63</v>
      </c>
      <c r="AY137" s="134" t="s">
        <v>107</v>
      </c>
    </row>
    <row r="138" spans="2:65" s="12" customFormat="1">
      <c r="B138" s="140"/>
      <c r="D138" s="133" t="s">
        <v>120</v>
      </c>
      <c r="E138" s="141" t="s">
        <v>1</v>
      </c>
      <c r="F138" s="142" t="s">
        <v>122</v>
      </c>
      <c r="H138" s="143">
        <v>90</v>
      </c>
      <c r="L138" s="140"/>
      <c r="M138" s="144"/>
      <c r="N138" s="145"/>
      <c r="O138" s="145"/>
      <c r="P138" s="145"/>
      <c r="Q138" s="145"/>
      <c r="R138" s="145"/>
      <c r="S138" s="145"/>
      <c r="T138" s="146"/>
      <c r="AT138" s="141" t="s">
        <v>120</v>
      </c>
      <c r="AU138" s="141" t="s">
        <v>73</v>
      </c>
      <c r="AV138" s="12" t="s">
        <v>114</v>
      </c>
      <c r="AW138" s="12" t="s">
        <v>26</v>
      </c>
      <c r="AX138" s="12" t="s">
        <v>71</v>
      </c>
      <c r="AY138" s="141" t="s">
        <v>107</v>
      </c>
    </row>
    <row r="139" spans="2:65" s="1" customFormat="1" ht="16.5" customHeight="1">
      <c r="B139" s="121"/>
      <c r="C139" s="122" t="s">
        <v>197</v>
      </c>
      <c r="D139" s="122" t="s">
        <v>109</v>
      </c>
      <c r="E139" s="123" t="s">
        <v>198</v>
      </c>
      <c r="F139" s="124" t="s">
        <v>199</v>
      </c>
      <c r="G139" s="125" t="s">
        <v>112</v>
      </c>
      <c r="H139" s="126">
        <v>90</v>
      </c>
      <c r="I139" s="127"/>
      <c r="J139" s="127">
        <f>ROUND(I139*H139,2)</f>
        <v>0</v>
      </c>
      <c r="K139" s="124" t="s">
        <v>118</v>
      </c>
      <c r="L139" s="25"/>
      <c r="M139" s="45" t="s">
        <v>1</v>
      </c>
      <c r="N139" s="128" t="s">
        <v>34</v>
      </c>
      <c r="O139" s="129">
        <v>0.17699999999999999</v>
      </c>
      <c r="P139" s="129">
        <f>O139*H139</f>
        <v>15.93</v>
      </c>
      <c r="Q139" s="129">
        <v>0</v>
      </c>
      <c r="R139" s="129">
        <f>Q139*H139</f>
        <v>0</v>
      </c>
      <c r="S139" s="129">
        <v>0</v>
      </c>
      <c r="T139" s="130">
        <f>S139*H139</f>
        <v>0</v>
      </c>
      <c r="AR139" s="14" t="s">
        <v>114</v>
      </c>
      <c r="AT139" s="14" t="s">
        <v>109</v>
      </c>
      <c r="AU139" s="14" t="s">
        <v>73</v>
      </c>
      <c r="AY139" s="14" t="s">
        <v>107</v>
      </c>
      <c r="BE139" s="131">
        <f>IF(N139="základní",J139,0)</f>
        <v>0</v>
      </c>
      <c r="BF139" s="131">
        <f>IF(N139="snížená",J139,0)</f>
        <v>0</v>
      </c>
      <c r="BG139" s="131">
        <f>IF(N139="zákl. přenesená",J139,0)</f>
        <v>0</v>
      </c>
      <c r="BH139" s="131">
        <f>IF(N139="sníž. přenesená",J139,0)</f>
        <v>0</v>
      </c>
      <c r="BI139" s="131">
        <f>IF(N139="nulová",J139,0)</f>
        <v>0</v>
      </c>
      <c r="BJ139" s="14" t="s">
        <v>71</v>
      </c>
      <c r="BK139" s="131">
        <f>ROUND(I139*H139,2)</f>
        <v>0</v>
      </c>
      <c r="BL139" s="14" t="s">
        <v>114</v>
      </c>
      <c r="BM139" s="14" t="s">
        <v>200</v>
      </c>
    </row>
    <row r="140" spans="2:65" s="1" customFormat="1" ht="16.5" customHeight="1">
      <c r="B140" s="121"/>
      <c r="C140" s="122" t="s">
        <v>201</v>
      </c>
      <c r="D140" s="122" t="s">
        <v>109</v>
      </c>
      <c r="E140" s="123" t="s">
        <v>202</v>
      </c>
      <c r="F140" s="124" t="s">
        <v>203</v>
      </c>
      <c r="G140" s="125" t="s">
        <v>112</v>
      </c>
      <c r="H140" s="126">
        <v>90</v>
      </c>
      <c r="I140" s="127"/>
      <c r="J140" s="127">
        <f>ROUND(I140*H140,2)</f>
        <v>0</v>
      </c>
      <c r="K140" s="124" t="s">
        <v>118</v>
      </c>
      <c r="L140" s="25"/>
      <c r="M140" s="45" t="s">
        <v>1</v>
      </c>
      <c r="N140" s="128" t="s">
        <v>34</v>
      </c>
      <c r="O140" s="129">
        <v>5.8000000000000003E-2</v>
      </c>
      <c r="P140" s="129">
        <f>O140*H140</f>
        <v>5.2200000000000006</v>
      </c>
      <c r="Q140" s="129">
        <v>0</v>
      </c>
      <c r="R140" s="129">
        <f>Q140*H140</f>
        <v>0</v>
      </c>
      <c r="S140" s="129">
        <v>0</v>
      </c>
      <c r="T140" s="130">
        <f>S140*H140</f>
        <v>0</v>
      </c>
      <c r="AR140" s="14" t="s">
        <v>114</v>
      </c>
      <c r="AT140" s="14" t="s">
        <v>109</v>
      </c>
      <c r="AU140" s="14" t="s">
        <v>73</v>
      </c>
      <c r="AY140" s="14" t="s">
        <v>107</v>
      </c>
      <c r="BE140" s="131">
        <f>IF(N140="základní",J140,0)</f>
        <v>0</v>
      </c>
      <c r="BF140" s="131">
        <f>IF(N140="snížená",J140,0)</f>
        <v>0</v>
      </c>
      <c r="BG140" s="131">
        <f>IF(N140="zákl. přenesená",J140,0)</f>
        <v>0</v>
      </c>
      <c r="BH140" s="131">
        <f>IF(N140="sníž. přenesená",J140,0)</f>
        <v>0</v>
      </c>
      <c r="BI140" s="131">
        <f>IF(N140="nulová",J140,0)</f>
        <v>0</v>
      </c>
      <c r="BJ140" s="14" t="s">
        <v>71</v>
      </c>
      <c r="BK140" s="131">
        <f>ROUND(I140*H140,2)</f>
        <v>0</v>
      </c>
      <c r="BL140" s="14" t="s">
        <v>114</v>
      </c>
      <c r="BM140" s="14" t="s">
        <v>204</v>
      </c>
    </row>
    <row r="141" spans="2:65" s="1" customFormat="1" ht="16.5" customHeight="1">
      <c r="B141" s="121"/>
      <c r="C141" s="147" t="s">
        <v>205</v>
      </c>
      <c r="D141" s="147" t="s">
        <v>206</v>
      </c>
      <c r="E141" s="148" t="s">
        <v>207</v>
      </c>
      <c r="F141" s="149" t="s">
        <v>208</v>
      </c>
      <c r="G141" s="150" t="s">
        <v>209</v>
      </c>
      <c r="H141" s="151">
        <v>2.25</v>
      </c>
      <c r="I141" s="152"/>
      <c r="J141" s="152">
        <f>ROUND(I141*H141,2)</f>
        <v>0</v>
      </c>
      <c r="K141" s="149" t="s">
        <v>118</v>
      </c>
      <c r="L141" s="153"/>
      <c r="M141" s="154" t="s">
        <v>1</v>
      </c>
      <c r="N141" s="155" t="s">
        <v>34</v>
      </c>
      <c r="O141" s="129">
        <v>0</v>
      </c>
      <c r="P141" s="129">
        <f>O141*H141</f>
        <v>0</v>
      </c>
      <c r="Q141" s="129">
        <v>1E-3</v>
      </c>
      <c r="R141" s="129">
        <f>Q141*H141</f>
        <v>2.2500000000000003E-3</v>
      </c>
      <c r="S141" s="129">
        <v>0</v>
      </c>
      <c r="T141" s="130">
        <f>S141*H141</f>
        <v>0</v>
      </c>
      <c r="AR141" s="14" t="s">
        <v>148</v>
      </c>
      <c r="AT141" s="14" t="s">
        <v>206</v>
      </c>
      <c r="AU141" s="14" t="s">
        <v>73</v>
      </c>
      <c r="AY141" s="14" t="s">
        <v>107</v>
      </c>
      <c r="BE141" s="131">
        <f>IF(N141="základní",J141,0)</f>
        <v>0</v>
      </c>
      <c r="BF141" s="131">
        <f>IF(N141="snížená",J141,0)</f>
        <v>0</v>
      </c>
      <c r="BG141" s="131">
        <f>IF(N141="zákl. přenesená",J141,0)</f>
        <v>0</v>
      </c>
      <c r="BH141" s="131">
        <f>IF(N141="sníž. přenesená",J141,0)</f>
        <v>0</v>
      </c>
      <c r="BI141" s="131">
        <f>IF(N141="nulová",J141,0)</f>
        <v>0</v>
      </c>
      <c r="BJ141" s="14" t="s">
        <v>71</v>
      </c>
      <c r="BK141" s="131">
        <f>ROUND(I141*H141,2)</f>
        <v>0</v>
      </c>
      <c r="BL141" s="14" t="s">
        <v>114</v>
      </c>
      <c r="BM141" s="14" t="s">
        <v>210</v>
      </c>
    </row>
    <row r="142" spans="2:65" s="11" customFormat="1">
      <c r="B142" s="132"/>
      <c r="D142" s="133" t="s">
        <v>120</v>
      </c>
      <c r="F142" s="135" t="s">
        <v>211</v>
      </c>
      <c r="H142" s="136">
        <v>2.25</v>
      </c>
      <c r="L142" s="132"/>
      <c r="M142" s="137"/>
      <c r="N142" s="138"/>
      <c r="O142" s="138"/>
      <c r="P142" s="138"/>
      <c r="Q142" s="138"/>
      <c r="R142" s="138"/>
      <c r="S142" s="138"/>
      <c r="T142" s="139"/>
      <c r="AT142" s="134" t="s">
        <v>120</v>
      </c>
      <c r="AU142" s="134" t="s">
        <v>73</v>
      </c>
      <c r="AV142" s="11" t="s">
        <v>73</v>
      </c>
      <c r="AW142" s="11" t="s">
        <v>3</v>
      </c>
      <c r="AX142" s="11" t="s">
        <v>71</v>
      </c>
      <c r="AY142" s="134" t="s">
        <v>107</v>
      </c>
    </row>
    <row r="143" spans="2:65" s="1" customFormat="1" ht="16.5" customHeight="1">
      <c r="B143" s="121"/>
      <c r="C143" s="122" t="s">
        <v>7</v>
      </c>
      <c r="D143" s="122" t="s">
        <v>109</v>
      </c>
      <c r="E143" s="123" t="s">
        <v>212</v>
      </c>
      <c r="F143" s="124" t="s">
        <v>213</v>
      </c>
      <c r="G143" s="125" t="s">
        <v>112</v>
      </c>
      <c r="H143" s="126">
        <v>90</v>
      </c>
      <c r="I143" s="127"/>
      <c r="J143" s="127">
        <f>ROUND(I143*H143,2)</f>
        <v>0</v>
      </c>
      <c r="K143" s="124" t="s">
        <v>118</v>
      </c>
      <c r="L143" s="25"/>
      <c r="M143" s="45" t="s">
        <v>1</v>
      </c>
      <c r="N143" s="128" t="s">
        <v>34</v>
      </c>
      <c r="O143" s="129">
        <v>1.2999999999999999E-2</v>
      </c>
      <c r="P143" s="129">
        <f>O143*H143</f>
        <v>1.17</v>
      </c>
      <c r="Q143" s="129">
        <v>0</v>
      </c>
      <c r="R143" s="129">
        <f>Q143*H143</f>
        <v>0</v>
      </c>
      <c r="S143" s="129">
        <v>0</v>
      </c>
      <c r="T143" s="130">
        <f>S143*H143</f>
        <v>0</v>
      </c>
      <c r="AR143" s="14" t="s">
        <v>114</v>
      </c>
      <c r="AT143" s="14" t="s">
        <v>109</v>
      </c>
      <c r="AU143" s="14" t="s">
        <v>73</v>
      </c>
      <c r="AY143" s="14" t="s">
        <v>107</v>
      </c>
      <c r="BE143" s="131">
        <f>IF(N143="základní",J143,0)</f>
        <v>0</v>
      </c>
      <c r="BF143" s="131">
        <f>IF(N143="snížená",J143,0)</f>
        <v>0</v>
      </c>
      <c r="BG143" s="131">
        <f>IF(N143="zákl. přenesená",J143,0)</f>
        <v>0</v>
      </c>
      <c r="BH143" s="131">
        <f>IF(N143="sníž. přenesená",J143,0)</f>
        <v>0</v>
      </c>
      <c r="BI143" s="131">
        <f>IF(N143="nulová",J143,0)</f>
        <v>0</v>
      </c>
      <c r="BJ143" s="14" t="s">
        <v>71</v>
      </c>
      <c r="BK143" s="131">
        <f>ROUND(I143*H143,2)</f>
        <v>0</v>
      </c>
      <c r="BL143" s="14" t="s">
        <v>114</v>
      </c>
      <c r="BM143" s="14" t="s">
        <v>214</v>
      </c>
    </row>
    <row r="144" spans="2:65" s="11" customFormat="1">
      <c r="B144" s="132"/>
      <c r="D144" s="133" t="s">
        <v>120</v>
      </c>
      <c r="E144" s="134" t="s">
        <v>1</v>
      </c>
      <c r="F144" s="135" t="s">
        <v>215</v>
      </c>
      <c r="H144" s="136">
        <v>90</v>
      </c>
      <c r="L144" s="132"/>
      <c r="M144" s="137"/>
      <c r="N144" s="138"/>
      <c r="O144" s="138"/>
      <c r="P144" s="138"/>
      <c r="Q144" s="138"/>
      <c r="R144" s="138"/>
      <c r="S144" s="138"/>
      <c r="T144" s="139"/>
      <c r="AT144" s="134" t="s">
        <v>120</v>
      </c>
      <c r="AU144" s="134" t="s">
        <v>73</v>
      </c>
      <c r="AV144" s="11" t="s">
        <v>73</v>
      </c>
      <c r="AW144" s="11" t="s">
        <v>26</v>
      </c>
      <c r="AX144" s="11" t="s">
        <v>63</v>
      </c>
      <c r="AY144" s="134" t="s">
        <v>107</v>
      </c>
    </row>
    <row r="145" spans="2:65" s="12" customFormat="1">
      <c r="B145" s="140"/>
      <c r="D145" s="133" t="s">
        <v>120</v>
      </c>
      <c r="E145" s="141" t="s">
        <v>1</v>
      </c>
      <c r="F145" s="142" t="s">
        <v>122</v>
      </c>
      <c r="H145" s="143">
        <v>90</v>
      </c>
      <c r="L145" s="140"/>
      <c r="M145" s="144"/>
      <c r="N145" s="145"/>
      <c r="O145" s="145"/>
      <c r="P145" s="145"/>
      <c r="Q145" s="145"/>
      <c r="R145" s="145"/>
      <c r="S145" s="145"/>
      <c r="T145" s="146"/>
      <c r="AT145" s="141" t="s">
        <v>120</v>
      </c>
      <c r="AU145" s="141" t="s">
        <v>73</v>
      </c>
      <c r="AV145" s="12" t="s">
        <v>114</v>
      </c>
      <c r="AW145" s="12" t="s">
        <v>26</v>
      </c>
      <c r="AX145" s="12" t="s">
        <v>71</v>
      </c>
      <c r="AY145" s="141" t="s">
        <v>107</v>
      </c>
    </row>
    <row r="146" spans="2:65" s="1" customFormat="1" ht="16.5" customHeight="1">
      <c r="B146" s="121"/>
      <c r="C146" s="122" t="s">
        <v>216</v>
      </c>
      <c r="D146" s="122" t="s">
        <v>109</v>
      </c>
      <c r="E146" s="123" t="s">
        <v>217</v>
      </c>
      <c r="F146" s="124" t="s">
        <v>218</v>
      </c>
      <c r="G146" s="125" t="s">
        <v>112</v>
      </c>
      <c r="H146" s="126">
        <v>225</v>
      </c>
      <c r="I146" s="127"/>
      <c r="J146" s="127">
        <f>ROUND(I146*H146,2)</f>
        <v>0</v>
      </c>
      <c r="K146" s="124" t="s">
        <v>118</v>
      </c>
      <c r="L146" s="25"/>
      <c r="M146" s="45" t="s">
        <v>1</v>
      </c>
      <c r="N146" s="128" t="s">
        <v>34</v>
      </c>
      <c r="O146" s="129">
        <v>1.7999999999999999E-2</v>
      </c>
      <c r="P146" s="129">
        <f>O146*H146</f>
        <v>4.05</v>
      </c>
      <c r="Q146" s="129">
        <v>0</v>
      </c>
      <c r="R146" s="129">
        <f>Q146*H146</f>
        <v>0</v>
      </c>
      <c r="S146" s="129">
        <v>0</v>
      </c>
      <c r="T146" s="130">
        <f>S146*H146</f>
        <v>0</v>
      </c>
      <c r="AR146" s="14" t="s">
        <v>114</v>
      </c>
      <c r="AT146" s="14" t="s">
        <v>109</v>
      </c>
      <c r="AU146" s="14" t="s">
        <v>73</v>
      </c>
      <c r="AY146" s="14" t="s">
        <v>107</v>
      </c>
      <c r="BE146" s="131">
        <f>IF(N146="základní",J146,0)</f>
        <v>0</v>
      </c>
      <c r="BF146" s="131">
        <f>IF(N146="snížená",J146,0)</f>
        <v>0</v>
      </c>
      <c r="BG146" s="131">
        <f>IF(N146="zákl. přenesená",J146,0)</f>
        <v>0</v>
      </c>
      <c r="BH146" s="131">
        <f>IF(N146="sníž. přenesená",J146,0)</f>
        <v>0</v>
      </c>
      <c r="BI146" s="131">
        <f>IF(N146="nulová",J146,0)</f>
        <v>0</v>
      </c>
      <c r="BJ146" s="14" t="s">
        <v>71</v>
      </c>
      <c r="BK146" s="131">
        <f>ROUND(I146*H146,2)</f>
        <v>0</v>
      </c>
      <c r="BL146" s="14" t="s">
        <v>114</v>
      </c>
      <c r="BM146" s="14" t="s">
        <v>219</v>
      </c>
    </row>
    <row r="147" spans="2:65" s="11" customFormat="1">
      <c r="B147" s="132"/>
      <c r="D147" s="133" t="s">
        <v>120</v>
      </c>
      <c r="E147" s="134" t="s">
        <v>1</v>
      </c>
      <c r="F147" s="135" t="s">
        <v>220</v>
      </c>
      <c r="H147" s="136">
        <v>180</v>
      </c>
      <c r="L147" s="132"/>
      <c r="M147" s="137"/>
      <c r="N147" s="138"/>
      <c r="O147" s="138"/>
      <c r="P147" s="138"/>
      <c r="Q147" s="138"/>
      <c r="R147" s="138"/>
      <c r="S147" s="138"/>
      <c r="T147" s="139"/>
      <c r="AT147" s="134" t="s">
        <v>120</v>
      </c>
      <c r="AU147" s="134" t="s">
        <v>73</v>
      </c>
      <c r="AV147" s="11" t="s">
        <v>73</v>
      </c>
      <c r="AW147" s="11" t="s">
        <v>26</v>
      </c>
      <c r="AX147" s="11" t="s">
        <v>63</v>
      </c>
      <c r="AY147" s="134" t="s">
        <v>107</v>
      </c>
    </row>
    <row r="148" spans="2:65" s="11" customFormat="1">
      <c r="B148" s="132"/>
      <c r="D148" s="133" t="s">
        <v>120</v>
      </c>
      <c r="E148" s="134" t="s">
        <v>1</v>
      </c>
      <c r="F148" s="135" t="s">
        <v>221</v>
      </c>
      <c r="H148" s="136">
        <v>45</v>
      </c>
      <c r="L148" s="132"/>
      <c r="M148" s="137"/>
      <c r="N148" s="138"/>
      <c r="O148" s="138"/>
      <c r="P148" s="138"/>
      <c r="Q148" s="138"/>
      <c r="R148" s="138"/>
      <c r="S148" s="138"/>
      <c r="T148" s="139"/>
      <c r="AT148" s="134" t="s">
        <v>120</v>
      </c>
      <c r="AU148" s="134" t="s">
        <v>73</v>
      </c>
      <c r="AV148" s="11" t="s">
        <v>73</v>
      </c>
      <c r="AW148" s="11" t="s">
        <v>26</v>
      </c>
      <c r="AX148" s="11" t="s">
        <v>63</v>
      </c>
      <c r="AY148" s="134" t="s">
        <v>107</v>
      </c>
    </row>
    <row r="149" spans="2:65" s="12" customFormat="1">
      <c r="B149" s="140"/>
      <c r="D149" s="133" t="s">
        <v>120</v>
      </c>
      <c r="E149" s="141" t="s">
        <v>1</v>
      </c>
      <c r="F149" s="142" t="s">
        <v>122</v>
      </c>
      <c r="H149" s="143">
        <v>225</v>
      </c>
      <c r="L149" s="140"/>
      <c r="M149" s="144"/>
      <c r="N149" s="145"/>
      <c r="O149" s="145"/>
      <c r="P149" s="145"/>
      <c r="Q149" s="145"/>
      <c r="R149" s="145"/>
      <c r="S149" s="145"/>
      <c r="T149" s="146"/>
      <c r="AT149" s="141" t="s">
        <v>120</v>
      </c>
      <c r="AU149" s="141" t="s">
        <v>73</v>
      </c>
      <c r="AV149" s="12" t="s">
        <v>114</v>
      </c>
      <c r="AW149" s="12" t="s">
        <v>26</v>
      </c>
      <c r="AX149" s="12" t="s">
        <v>71</v>
      </c>
      <c r="AY149" s="141" t="s">
        <v>107</v>
      </c>
    </row>
    <row r="150" spans="2:65" s="1" customFormat="1" ht="16.5" customHeight="1">
      <c r="B150" s="121"/>
      <c r="C150" s="122" t="s">
        <v>222</v>
      </c>
      <c r="D150" s="122" t="s">
        <v>109</v>
      </c>
      <c r="E150" s="123" t="s">
        <v>223</v>
      </c>
      <c r="F150" s="124" t="s">
        <v>224</v>
      </c>
      <c r="G150" s="125" t="s">
        <v>112</v>
      </c>
      <c r="H150" s="126">
        <v>90</v>
      </c>
      <c r="I150" s="127"/>
      <c r="J150" s="127">
        <f>ROUND(I150*H150,2)</f>
        <v>0</v>
      </c>
      <c r="K150" s="124" t="s">
        <v>1</v>
      </c>
      <c r="L150" s="25"/>
      <c r="M150" s="45" t="s">
        <v>1</v>
      </c>
      <c r="N150" s="128" t="s">
        <v>34</v>
      </c>
      <c r="O150" s="129">
        <v>1.9E-2</v>
      </c>
      <c r="P150" s="129">
        <f>O150*H150</f>
        <v>1.71</v>
      </c>
      <c r="Q150" s="129">
        <v>0</v>
      </c>
      <c r="R150" s="129">
        <f>Q150*H150</f>
        <v>0</v>
      </c>
      <c r="S150" s="129">
        <v>0</v>
      </c>
      <c r="T150" s="130">
        <f>S150*H150</f>
        <v>0</v>
      </c>
      <c r="AR150" s="14" t="s">
        <v>114</v>
      </c>
      <c r="AT150" s="14" t="s">
        <v>109</v>
      </c>
      <c r="AU150" s="14" t="s">
        <v>73</v>
      </c>
      <c r="AY150" s="14" t="s">
        <v>107</v>
      </c>
      <c r="BE150" s="131">
        <f>IF(N150="základní",J150,0)</f>
        <v>0</v>
      </c>
      <c r="BF150" s="131">
        <f>IF(N150="snížená",J150,0)</f>
        <v>0</v>
      </c>
      <c r="BG150" s="131">
        <f>IF(N150="zákl. přenesená",J150,0)</f>
        <v>0</v>
      </c>
      <c r="BH150" s="131">
        <f>IF(N150="sníž. přenesená",J150,0)</f>
        <v>0</v>
      </c>
      <c r="BI150" s="131">
        <f>IF(N150="nulová",J150,0)</f>
        <v>0</v>
      </c>
      <c r="BJ150" s="14" t="s">
        <v>71</v>
      </c>
      <c r="BK150" s="131">
        <f>ROUND(I150*H150,2)</f>
        <v>0</v>
      </c>
      <c r="BL150" s="14" t="s">
        <v>114</v>
      </c>
      <c r="BM150" s="14" t="s">
        <v>225</v>
      </c>
    </row>
    <row r="151" spans="2:65" s="11" customFormat="1">
      <c r="B151" s="132"/>
      <c r="D151" s="133" t="s">
        <v>120</v>
      </c>
      <c r="E151" s="134" t="s">
        <v>1</v>
      </c>
      <c r="F151" s="135" t="s">
        <v>226</v>
      </c>
      <c r="H151" s="136">
        <v>90</v>
      </c>
      <c r="L151" s="132"/>
      <c r="M151" s="137"/>
      <c r="N151" s="138"/>
      <c r="O151" s="138"/>
      <c r="P151" s="138"/>
      <c r="Q151" s="138"/>
      <c r="R151" s="138"/>
      <c r="S151" s="138"/>
      <c r="T151" s="139"/>
      <c r="AT151" s="134" t="s">
        <v>120</v>
      </c>
      <c r="AU151" s="134" t="s">
        <v>73</v>
      </c>
      <c r="AV151" s="11" t="s">
        <v>73</v>
      </c>
      <c r="AW151" s="11" t="s">
        <v>26</v>
      </c>
      <c r="AX151" s="11" t="s">
        <v>63</v>
      </c>
      <c r="AY151" s="134" t="s">
        <v>107</v>
      </c>
    </row>
    <row r="152" spans="2:65" s="12" customFormat="1">
      <c r="B152" s="140"/>
      <c r="D152" s="133" t="s">
        <v>120</v>
      </c>
      <c r="E152" s="141" t="s">
        <v>1</v>
      </c>
      <c r="F152" s="142" t="s">
        <v>122</v>
      </c>
      <c r="H152" s="143">
        <v>90</v>
      </c>
      <c r="L152" s="140"/>
      <c r="M152" s="144"/>
      <c r="N152" s="145"/>
      <c r="O152" s="145"/>
      <c r="P152" s="145"/>
      <c r="Q152" s="145"/>
      <c r="R152" s="145"/>
      <c r="S152" s="145"/>
      <c r="T152" s="146"/>
      <c r="AT152" s="141" t="s">
        <v>120</v>
      </c>
      <c r="AU152" s="141" t="s">
        <v>73</v>
      </c>
      <c r="AV152" s="12" t="s">
        <v>114</v>
      </c>
      <c r="AW152" s="12" t="s">
        <v>26</v>
      </c>
      <c r="AX152" s="12" t="s">
        <v>71</v>
      </c>
      <c r="AY152" s="141" t="s">
        <v>107</v>
      </c>
    </row>
    <row r="153" spans="2:65" s="10" customFormat="1" ht="22.9" customHeight="1">
      <c r="B153" s="109"/>
      <c r="D153" s="110" t="s">
        <v>62</v>
      </c>
      <c r="E153" s="119" t="s">
        <v>73</v>
      </c>
      <c r="F153" s="119" t="s">
        <v>227</v>
      </c>
      <c r="J153" s="120">
        <f>BK153</f>
        <v>0</v>
      </c>
      <c r="L153" s="109"/>
      <c r="M153" s="113"/>
      <c r="N153" s="114"/>
      <c r="O153" s="114"/>
      <c r="P153" s="115">
        <f>SUM(P154:P156)</f>
        <v>1.4191199999999999</v>
      </c>
      <c r="Q153" s="114"/>
      <c r="R153" s="115">
        <f>SUM(R154:R156)</f>
        <v>5.4829061999999995</v>
      </c>
      <c r="S153" s="114"/>
      <c r="T153" s="116">
        <f>SUM(T154:T156)</f>
        <v>0</v>
      </c>
      <c r="AR153" s="110" t="s">
        <v>71</v>
      </c>
      <c r="AT153" s="117" t="s">
        <v>62</v>
      </c>
      <c r="AU153" s="117" t="s">
        <v>71</v>
      </c>
      <c r="AY153" s="110" t="s">
        <v>107</v>
      </c>
      <c r="BK153" s="118">
        <f>SUM(BK154:BK156)</f>
        <v>0</v>
      </c>
    </row>
    <row r="154" spans="2:65" s="1" customFormat="1" ht="16.5" customHeight="1">
      <c r="B154" s="121"/>
      <c r="C154" s="122" t="s">
        <v>228</v>
      </c>
      <c r="D154" s="122" t="s">
        <v>109</v>
      </c>
      <c r="E154" s="123" t="s">
        <v>229</v>
      </c>
      <c r="F154" s="124" t="s">
        <v>230</v>
      </c>
      <c r="G154" s="125" t="s">
        <v>139</v>
      </c>
      <c r="H154" s="126">
        <v>2.4300000000000002</v>
      </c>
      <c r="I154" s="127"/>
      <c r="J154" s="127">
        <f>ROUND(I154*H154,2)</f>
        <v>0</v>
      </c>
      <c r="K154" s="124" t="s">
        <v>118</v>
      </c>
      <c r="L154" s="25"/>
      <c r="M154" s="45" t="s">
        <v>1</v>
      </c>
      <c r="N154" s="128" t="s">
        <v>34</v>
      </c>
      <c r="O154" s="129">
        <v>0.58399999999999996</v>
      </c>
      <c r="P154" s="129">
        <f>O154*H154</f>
        <v>1.4191199999999999</v>
      </c>
      <c r="Q154" s="129">
        <v>2.2563399999999998</v>
      </c>
      <c r="R154" s="129">
        <f>Q154*H154</f>
        <v>5.4829061999999995</v>
      </c>
      <c r="S154" s="129">
        <v>0</v>
      </c>
      <c r="T154" s="130">
        <f>S154*H154</f>
        <v>0</v>
      </c>
      <c r="AR154" s="14" t="s">
        <v>114</v>
      </c>
      <c r="AT154" s="14" t="s">
        <v>109</v>
      </c>
      <c r="AU154" s="14" t="s">
        <v>73</v>
      </c>
      <c r="AY154" s="14" t="s">
        <v>107</v>
      </c>
      <c r="BE154" s="131">
        <f>IF(N154="základní",J154,0)</f>
        <v>0</v>
      </c>
      <c r="BF154" s="131">
        <f>IF(N154="snížená",J154,0)</f>
        <v>0</v>
      </c>
      <c r="BG154" s="131">
        <f>IF(N154="zákl. přenesená",J154,0)</f>
        <v>0</v>
      </c>
      <c r="BH154" s="131">
        <f>IF(N154="sníž. přenesená",J154,0)</f>
        <v>0</v>
      </c>
      <c r="BI154" s="131">
        <f>IF(N154="nulová",J154,0)</f>
        <v>0</v>
      </c>
      <c r="BJ154" s="14" t="s">
        <v>71</v>
      </c>
      <c r="BK154" s="131">
        <f>ROUND(I154*H154,2)</f>
        <v>0</v>
      </c>
      <c r="BL154" s="14" t="s">
        <v>114</v>
      </c>
      <c r="BM154" s="14" t="s">
        <v>231</v>
      </c>
    </row>
    <row r="155" spans="2:65" s="11" customFormat="1">
      <c r="B155" s="132"/>
      <c r="D155" s="133" t="s">
        <v>120</v>
      </c>
      <c r="E155" s="134" t="s">
        <v>1</v>
      </c>
      <c r="F155" s="135" t="s">
        <v>161</v>
      </c>
      <c r="H155" s="136">
        <v>2.4300000000000002</v>
      </c>
      <c r="L155" s="132"/>
      <c r="M155" s="137"/>
      <c r="N155" s="138"/>
      <c r="O155" s="138"/>
      <c r="P155" s="138"/>
      <c r="Q155" s="138"/>
      <c r="R155" s="138"/>
      <c r="S155" s="138"/>
      <c r="T155" s="139"/>
      <c r="AT155" s="134" t="s">
        <v>120</v>
      </c>
      <c r="AU155" s="134" t="s">
        <v>73</v>
      </c>
      <c r="AV155" s="11" t="s">
        <v>73</v>
      </c>
      <c r="AW155" s="11" t="s">
        <v>26</v>
      </c>
      <c r="AX155" s="11" t="s">
        <v>63</v>
      </c>
      <c r="AY155" s="134" t="s">
        <v>107</v>
      </c>
    </row>
    <row r="156" spans="2:65" s="12" customFormat="1">
      <c r="B156" s="140"/>
      <c r="D156" s="133" t="s">
        <v>120</v>
      </c>
      <c r="E156" s="141" t="s">
        <v>1</v>
      </c>
      <c r="F156" s="142" t="s">
        <v>122</v>
      </c>
      <c r="H156" s="143">
        <v>2.4300000000000002</v>
      </c>
      <c r="L156" s="140"/>
      <c r="M156" s="144"/>
      <c r="N156" s="145"/>
      <c r="O156" s="145"/>
      <c r="P156" s="145"/>
      <c r="Q156" s="145"/>
      <c r="R156" s="145"/>
      <c r="S156" s="145"/>
      <c r="T156" s="146"/>
      <c r="AT156" s="141" t="s">
        <v>120</v>
      </c>
      <c r="AU156" s="141" t="s">
        <v>73</v>
      </c>
      <c r="AV156" s="12" t="s">
        <v>114</v>
      </c>
      <c r="AW156" s="12" t="s">
        <v>26</v>
      </c>
      <c r="AX156" s="12" t="s">
        <v>71</v>
      </c>
      <c r="AY156" s="141" t="s">
        <v>107</v>
      </c>
    </row>
    <row r="157" spans="2:65" s="10" customFormat="1" ht="22.9" customHeight="1">
      <c r="B157" s="109"/>
      <c r="D157" s="110" t="s">
        <v>62</v>
      </c>
      <c r="E157" s="119" t="s">
        <v>130</v>
      </c>
      <c r="F157" s="119" t="s">
        <v>232</v>
      </c>
      <c r="J157" s="120">
        <f>BK157</f>
        <v>0</v>
      </c>
      <c r="L157" s="109"/>
      <c r="M157" s="113"/>
      <c r="N157" s="114"/>
      <c r="O157" s="114"/>
      <c r="P157" s="115">
        <f>SUM(P158:P173)</f>
        <v>32.85</v>
      </c>
      <c r="Q157" s="114"/>
      <c r="R157" s="115">
        <f>SUM(R158:R173)</f>
        <v>0</v>
      </c>
      <c r="S157" s="114"/>
      <c r="T157" s="116">
        <f>SUM(T158:T173)</f>
        <v>0</v>
      </c>
      <c r="AR157" s="110" t="s">
        <v>71</v>
      </c>
      <c r="AT157" s="117" t="s">
        <v>62</v>
      </c>
      <c r="AU157" s="117" t="s">
        <v>71</v>
      </c>
      <c r="AY157" s="110" t="s">
        <v>107</v>
      </c>
      <c r="BK157" s="118">
        <f>SUM(BK158:BK173)</f>
        <v>0</v>
      </c>
    </row>
    <row r="158" spans="2:65" s="1" customFormat="1" ht="16.5" customHeight="1">
      <c r="B158" s="121"/>
      <c r="C158" s="122" t="s">
        <v>233</v>
      </c>
      <c r="D158" s="122" t="s">
        <v>109</v>
      </c>
      <c r="E158" s="123" t="s">
        <v>234</v>
      </c>
      <c r="F158" s="124" t="s">
        <v>235</v>
      </c>
      <c r="G158" s="125" t="s">
        <v>112</v>
      </c>
      <c r="H158" s="126">
        <v>225</v>
      </c>
      <c r="I158" s="127"/>
      <c r="J158" s="127">
        <f>ROUND(I158*H158,2)</f>
        <v>0</v>
      </c>
      <c r="K158" s="124" t="s">
        <v>118</v>
      </c>
      <c r="L158" s="25"/>
      <c r="M158" s="45" t="s">
        <v>1</v>
      </c>
      <c r="N158" s="128" t="s">
        <v>34</v>
      </c>
      <c r="O158" s="129">
        <v>2.5999999999999999E-2</v>
      </c>
      <c r="P158" s="129">
        <f>O158*H158</f>
        <v>5.85</v>
      </c>
      <c r="Q158" s="129">
        <v>0</v>
      </c>
      <c r="R158" s="129">
        <f>Q158*H158</f>
        <v>0</v>
      </c>
      <c r="S158" s="129">
        <v>0</v>
      </c>
      <c r="T158" s="130">
        <f>S158*H158</f>
        <v>0</v>
      </c>
      <c r="AR158" s="14" t="s">
        <v>114</v>
      </c>
      <c r="AT158" s="14" t="s">
        <v>109</v>
      </c>
      <c r="AU158" s="14" t="s">
        <v>73</v>
      </c>
      <c r="AY158" s="14" t="s">
        <v>107</v>
      </c>
      <c r="BE158" s="131">
        <f>IF(N158="základní",J158,0)</f>
        <v>0</v>
      </c>
      <c r="BF158" s="131">
        <f>IF(N158="snížená",J158,0)</f>
        <v>0</v>
      </c>
      <c r="BG158" s="131">
        <f>IF(N158="zákl. přenesená",J158,0)</f>
        <v>0</v>
      </c>
      <c r="BH158" s="131">
        <f>IF(N158="sníž. přenesená",J158,0)</f>
        <v>0</v>
      </c>
      <c r="BI158" s="131">
        <f>IF(N158="nulová",J158,0)</f>
        <v>0</v>
      </c>
      <c r="BJ158" s="14" t="s">
        <v>71</v>
      </c>
      <c r="BK158" s="131">
        <f>ROUND(I158*H158,2)</f>
        <v>0</v>
      </c>
      <c r="BL158" s="14" t="s">
        <v>114</v>
      </c>
      <c r="BM158" s="14" t="s">
        <v>236</v>
      </c>
    </row>
    <row r="159" spans="2:65" s="11" customFormat="1">
      <c r="B159" s="132"/>
      <c r="D159" s="133" t="s">
        <v>120</v>
      </c>
      <c r="E159" s="134" t="s">
        <v>1</v>
      </c>
      <c r="F159" s="135" t="s">
        <v>220</v>
      </c>
      <c r="H159" s="136">
        <v>180</v>
      </c>
      <c r="L159" s="132"/>
      <c r="M159" s="137"/>
      <c r="N159" s="138"/>
      <c r="O159" s="138"/>
      <c r="P159" s="138"/>
      <c r="Q159" s="138"/>
      <c r="R159" s="138"/>
      <c r="S159" s="138"/>
      <c r="T159" s="139"/>
      <c r="AT159" s="134" t="s">
        <v>120</v>
      </c>
      <c r="AU159" s="134" t="s">
        <v>73</v>
      </c>
      <c r="AV159" s="11" t="s">
        <v>73</v>
      </c>
      <c r="AW159" s="11" t="s">
        <v>26</v>
      </c>
      <c r="AX159" s="11" t="s">
        <v>63</v>
      </c>
      <c r="AY159" s="134" t="s">
        <v>107</v>
      </c>
    </row>
    <row r="160" spans="2:65" s="11" customFormat="1">
      <c r="B160" s="132"/>
      <c r="D160" s="133" t="s">
        <v>120</v>
      </c>
      <c r="E160" s="134" t="s">
        <v>1</v>
      </c>
      <c r="F160" s="135" t="s">
        <v>221</v>
      </c>
      <c r="H160" s="136">
        <v>45</v>
      </c>
      <c r="L160" s="132"/>
      <c r="M160" s="137"/>
      <c r="N160" s="138"/>
      <c r="O160" s="138"/>
      <c r="P160" s="138"/>
      <c r="Q160" s="138"/>
      <c r="R160" s="138"/>
      <c r="S160" s="138"/>
      <c r="T160" s="139"/>
      <c r="AT160" s="134" t="s">
        <v>120</v>
      </c>
      <c r="AU160" s="134" t="s">
        <v>73</v>
      </c>
      <c r="AV160" s="11" t="s">
        <v>73</v>
      </c>
      <c r="AW160" s="11" t="s">
        <v>26</v>
      </c>
      <c r="AX160" s="11" t="s">
        <v>63</v>
      </c>
      <c r="AY160" s="134" t="s">
        <v>107</v>
      </c>
    </row>
    <row r="161" spans="2:65" s="12" customFormat="1">
      <c r="B161" s="140"/>
      <c r="D161" s="133" t="s">
        <v>120</v>
      </c>
      <c r="E161" s="141" t="s">
        <v>1</v>
      </c>
      <c r="F161" s="142" t="s">
        <v>122</v>
      </c>
      <c r="H161" s="143">
        <v>225</v>
      </c>
      <c r="L161" s="140"/>
      <c r="M161" s="144"/>
      <c r="N161" s="145"/>
      <c r="O161" s="145"/>
      <c r="P161" s="145"/>
      <c r="Q161" s="145"/>
      <c r="R161" s="145"/>
      <c r="S161" s="145"/>
      <c r="T161" s="146"/>
      <c r="AT161" s="141" t="s">
        <v>120</v>
      </c>
      <c r="AU161" s="141" t="s">
        <v>73</v>
      </c>
      <c r="AV161" s="12" t="s">
        <v>114</v>
      </c>
      <c r="AW161" s="12" t="s">
        <v>26</v>
      </c>
      <c r="AX161" s="12" t="s">
        <v>71</v>
      </c>
      <c r="AY161" s="141" t="s">
        <v>107</v>
      </c>
    </row>
    <row r="162" spans="2:65" s="1" customFormat="1" ht="16.5" customHeight="1">
      <c r="B162" s="121"/>
      <c r="C162" s="122" t="s">
        <v>237</v>
      </c>
      <c r="D162" s="122" t="s">
        <v>109</v>
      </c>
      <c r="E162" s="123" t="s">
        <v>238</v>
      </c>
      <c r="F162" s="124" t="s">
        <v>239</v>
      </c>
      <c r="G162" s="125" t="s">
        <v>112</v>
      </c>
      <c r="H162" s="126">
        <v>180</v>
      </c>
      <c r="I162" s="127"/>
      <c r="J162" s="127">
        <f>ROUND(I162*H162,2)</f>
        <v>0</v>
      </c>
      <c r="K162" s="124" t="s">
        <v>118</v>
      </c>
      <c r="L162" s="25"/>
      <c r="M162" s="45" t="s">
        <v>1</v>
      </c>
      <c r="N162" s="128" t="s">
        <v>34</v>
      </c>
      <c r="O162" s="129">
        <v>4.8000000000000001E-2</v>
      </c>
      <c r="P162" s="129">
        <f>O162*H162</f>
        <v>8.64</v>
      </c>
      <c r="Q162" s="129">
        <v>0</v>
      </c>
      <c r="R162" s="129">
        <f>Q162*H162</f>
        <v>0</v>
      </c>
      <c r="S162" s="129">
        <v>0</v>
      </c>
      <c r="T162" s="130">
        <f>S162*H162</f>
        <v>0</v>
      </c>
      <c r="AR162" s="14" t="s">
        <v>114</v>
      </c>
      <c r="AT162" s="14" t="s">
        <v>109</v>
      </c>
      <c r="AU162" s="14" t="s">
        <v>73</v>
      </c>
      <c r="AY162" s="14" t="s">
        <v>107</v>
      </c>
      <c r="BE162" s="131">
        <f>IF(N162="základní",J162,0)</f>
        <v>0</v>
      </c>
      <c r="BF162" s="131">
        <f>IF(N162="snížená",J162,0)</f>
        <v>0</v>
      </c>
      <c r="BG162" s="131">
        <f>IF(N162="zákl. přenesená",J162,0)</f>
        <v>0</v>
      </c>
      <c r="BH162" s="131">
        <f>IF(N162="sníž. přenesená",J162,0)</f>
        <v>0</v>
      </c>
      <c r="BI162" s="131">
        <f>IF(N162="nulová",J162,0)</f>
        <v>0</v>
      </c>
      <c r="BJ162" s="14" t="s">
        <v>71</v>
      </c>
      <c r="BK162" s="131">
        <f>ROUND(I162*H162,2)</f>
        <v>0</v>
      </c>
      <c r="BL162" s="14" t="s">
        <v>114</v>
      </c>
      <c r="BM162" s="14" t="s">
        <v>240</v>
      </c>
    </row>
    <row r="163" spans="2:65" s="11" customFormat="1">
      <c r="B163" s="132"/>
      <c r="D163" s="133" t="s">
        <v>120</v>
      </c>
      <c r="E163" s="134" t="s">
        <v>1</v>
      </c>
      <c r="F163" s="135" t="s">
        <v>220</v>
      </c>
      <c r="H163" s="136">
        <v>180</v>
      </c>
      <c r="L163" s="132"/>
      <c r="M163" s="137"/>
      <c r="N163" s="138"/>
      <c r="O163" s="138"/>
      <c r="P163" s="138"/>
      <c r="Q163" s="138"/>
      <c r="R163" s="138"/>
      <c r="S163" s="138"/>
      <c r="T163" s="139"/>
      <c r="AT163" s="134" t="s">
        <v>120</v>
      </c>
      <c r="AU163" s="134" t="s">
        <v>73</v>
      </c>
      <c r="AV163" s="11" t="s">
        <v>73</v>
      </c>
      <c r="AW163" s="11" t="s">
        <v>26</v>
      </c>
      <c r="AX163" s="11" t="s">
        <v>63</v>
      </c>
      <c r="AY163" s="134" t="s">
        <v>107</v>
      </c>
    </row>
    <row r="164" spans="2:65" s="12" customFormat="1">
      <c r="B164" s="140"/>
      <c r="D164" s="133" t="s">
        <v>120</v>
      </c>
      <c r="E164" s="141" t="s">
        <v>1</v>
      </c>
      <c r="F164" s="142" t="s">
        <v>122</v>
      </c>
      <c r="H164" s="143">
        <v>180</v>
      </c>
      <c r="L164" s="140"/>
      <c r="M164" s="144"/>
      <c r="N164" s="145"/>
      <c r="O164" s="145"/>
      <c r="P164" s="145"/>
      <c r="Q164" s="145"/>
      <c r="R164" s="145"/>
      <c r="S164" s="145"/>
      <c r="T164" s="146"/>
      <c r="AT164" s="141" t="s">
        <v>120</v>
      </c>
      <c r="AU164" s="141" t="s">
        <v>73</v>
      </c>
      <c r="AV164" s="12" t="s">
        <v>114</v>
      </c>
      <c r="AW164" s="12" t="s">
        <v>26</v>
      </c>
      <c r="AX164" s="12" t="s">
        <v>71</v>
      </c>
      <c r="AY164" s="141" t="s">
        <v>107</v>
      </c>
    </row>
    <row r="165" spans="2:65" s="1" customFormat="1" ht="16.5" customHeight="1">
      <c r="B165" s="121"/>
      <c r="C165" s="122" t="s">
        <v>241</v>
      </c>
      <c r="D165" s="122" t="s">
        <v>109</v>
      </c>
      <c r="E165" s="123" t="s">
        <v>242</v>
      </c>
      <c r="F165" s="124" t="s">
        <v>243</v>
      </c>
      <c r="G165" s="125" t="s">
        <v>112</v>
      </c>
      <c r="H165" s="126">
        <v>180</v>
      </c>
      <c r="I165" s="127"/>
      <c r="J165" s="127">
        <f>ROUND(I165*H165,2)</f>
        <v>0</v>
      </c>
      <c r="K165" s="124" t="s">
        <v>118</v>
      </c>
      <c r="L165" s="25"/>
      <c r="M165" s="45" t="s">
        <v>1</v>
      </c>
      <c r="N165" s="128" t="s">
        <v>34</v>
      </c>
      <c r="O165" s="129">
        <v>2.7E-2</v>
      </c>
      <c r="P165" s="129">
        <f>O165*H165</f>
        <v>4.8600000000000003</v>
      </c>
      <c r="Q165" s="129">
        <v>0</v>
      </c>
      <c r="R165" s="129">
        <f>Q165*H165</f>
        <v>0</v>
      </c>
      <c r="S165" s="129">
        <v>0</v>
      </c>
      <c r="T165" s="130">
        <f>S165*H165</f>
        <v>0</v>
      </c>
      <c r="AR165" s="14" t="s">
        <v>114</v>
      </c>
      <c r="AT165" s="14" t="s">
        <v>109</v>
      </c>
      <c r="AU165" s="14" t="s">
        <v>73</v>
      </c>
      <c r="AY165" s="14" t="s">
        <v>107</v>
      </c>
      <c r="BE165" s="131">
        <f>IF(N165="základní",J165,0)</f>
        <v>0</v>
      </c>
      <c r="BF165" s="131">
        <f>IF(N165="snížená",J165,0)</f>
        <v>0</v>
      </c>
      <c r="BG165" s="131">
        <f>IF(N165="zákl. přenesená",J165,0)</f>
        <v>0</v>
      </c>
      <c r="BH165" s="131">
        <f>IF(N165="sníž. přenesená",J165,0)</f>
        <v>0</v>
      </c>
      <c r="BI165" s="131">
        <f>IF(N165="nulová",J165,0)</f>
        <v>0</v>
      </c>
      <c r="BJ165" s="14" t="s">
        <v>71</v>
      </c>
      <c r="BK165" s="131">
        <f>ROUND(I165*H165,2)</f>
        <v>0</v>
      </c>
      <c r="BL165" s="14" t="s">
        <v>114</v>
      </c>
      <c r="BM165" s="14" t="s">
        <v>244</v>
      </c>
    </row>
    <row r="166" spans="2:65" s="11" customFormat="1">
      <c r="B166" s="132"/>
      <c r="D166" s="133" t="s">
        <v>120</v>
      </c>
      <c r="E166" s="134" t="s">
        <v>1</v>
      </c>
      <c r="F166" s="135" t="s">
        <v>220</v>
      </c>
      <c r="H166" s="136">
        <v>180</v>
      </c>
      <c r="L166" s="132"/>
      <c r="M166" s="137"/>
      <c r="N166" s="138"/>
      <c r="O166" s="138"/>
      <c r="P166" s="138"/>
      <c r="Q166" s="138"/>
      <c r="R166" s="138"/>
      <c r="S166" s="138"/>
      <c r="T166" s="139"/>
      <c r="AT166" s="134" t="s">
        <v>120</v>
      </c>
      <c r="AU166" s="134" t="s">
        <v>73</v>
      </c>
      <c r="AV166" s="11" t="s">
        <v>73</v>
      </c>
      <c r="AW166" s="11" t="s">
        <v>26</v>
      </c>
      <c r="AX166" s="11" t="s">
        <v>63</v>
      </c>
      <c r="AY166" s="134" t="s">
        <v>107</v>
      </c>
    </row>
    <row r="167" spans="2:65" s="12" customFormat="1">
      <c r="B167" s="140"/>
      <c r="D167" s="133" t="s">
        <v>120</v>
      </c>
      <c r="E167" s="141" t="s">
        <v>1</v>
      </c>
      <c r="F167" s="142" t="s">
        <v>122</v>
      </c>
      <c r="H167" s="143">
        <v>180</v>
      </c>
      <c r="L167" s="140"/>
      <c r="M167" s="144"/>
      <c r="N167" s="145"/>
      <c r="O167" s="145"/>
      <c r="P167" s="145"/>
      <c r="Q167" s="145"/>
      <c r="R167" s="145"/>
      <c r="S167" s="145"/>
      <c r="T167" s="146"/>
      <c r="AT167" s="141" t="s">
        <v>120</v>
      </c>
      <c r="AU167" s="141" t="s">
        <v>73</v>
      </c>
      <c r="AV167" s="12" t="s">
        <v>114</v>
      </c>
      <c r="AW167" s="12" t="s">
        <v>26</v>
      </c>
      <c r="AX167" s="12" t="s">
        <v>71</v>
      </c>
      <c r="AY167" s="141" t="s">
        <v>107</v>
      </c>
    </row>
    <row r="168" spans="2:65" s="1" customFormat="1" ht="16.5" customHeight="1">
      <c r="B168" s="121"/>
      <c r="C168" s="122" t="s">
        <v>245</v>
      </c>
      <c r="D168" s="122" t="s">
        <v>109</v>
      </c>
      <c r="E168" s="123" t="s">
        <v>246</v>
      </c>
      <c r="F168" s="124" t="s">
        <v>247</v>
      </c>
      <c r="G168" s="125" t="s">
        <v>112</v>
      </c>
      <c r="H168" s="126">
        <v>360</v>
      </c>
      <c r="I168" s="127"/>
      <c r="J168" s="127">
        <f>ROUND(I168*H168,2)</f>
        <v>0</v>
      </c>
      <c r="K168" s="124" t="s">
        <v>118</v>
      </c>
      <c r="L168" s="25"/>
      <c r="M168" s="45" t="s">
        <v>1</v>
      </c>
      <c r="N168" s="128" t="s">
        <v>34</v>
      </c>
      <c r="O168" s="129">
        <v>2E-3</v>
      </c>
      <c r="P168" s="129">
        <f>O168*H168</f>
        <v>0.72</v>
      </c>
      <c r="Q168" s="129">
        <v>0</v>
      </c>
      <c r="R168" s="129">
        <f>Q168*H168</f>
        <v>0</v>
      </c>
      <c r="S168" s="129">
        <v>0</v>
      </c>
      <c r="T168" s="130">
        <f>S168*H168</f>
        <v>0</v>
      </c>
      <c r="AR168" s="14" t="s">
        <v>114</v>
      </c>
      <c r="AT168" s="14" t="s">
        <v>109</v>
      </c>
      <c r="AU168" s="14" t="s">
        <v>73</v>
      </c>
      <c r="AY168" s="14" t="s">
        <v>107</v>
      </c>
      <c r="BE168" s="131">
        <f>IF(N168="základní",J168,0)</f>
        <v>0</v>
      </c>
      <c r="BF168" s="131">
        <f>IF(N168="snížená",J168,0)</f>
        <v>0</v>
      </c>
      <c r="BG168" s="131">
        <f>IF(N168="zákl. přenesená",J168,0)</f>
        <v>0</v>
      </c>
      <c r="BH168" s="131">
        <f>IF(N168="sníž. přenesená",J168,0)</f>
        <v>0</v>
      </c>
      <c r="BI168" s="131">
        <f>IF(N168="nulová",J168,0)</f>
        <v>0</v>
      </c>
      <c r="BJ168" s="14" t="s">
        <v>71</v>
      </c>
      <c r="BK168" s="131">
        <f>ROUND(I168*H168,2)</f>
        <v>0</v>
      </c>
      <c r="BL168" s="14" t="s">
        <v>114</v>
      </c>
      <c r="BM168" s="14" t="s">
        <v>248</v>
      </c>
    </row>
    <row r="169" spans="2:65" s="11" customFormat="1">
      <c r="B169" s="132"/>
      <c r="D169" s="133" t="s">
        <v>120</v>
      </c>
      <c r="E169" s="134" t="s">
        <v>1</v>
      </c>
      <c r="F169" s="135" t="s">
        <v>249</v>
      </c>
      <c r="H169" s="136">
        <v>360</v>
      </c>
      <c r="L169" s="132"/>
      <c r="M169" s="137"/>
      <c r="N169" s="138"/>
      <c r="O169" s="138"/>
      <c r="P169" s="138"/>
      <c r="Q169" s="138"/>
      <c r="R169" s="138"/>
      <c r="S169" s="138"/>
      <c r="T169" s="139"/>
      <c r="AT169" s="134" t="s">
        <v>120</v>
      </c>
      <c r="AU169" s="134" t="s">
        <v>73</v>
      </c>
      <c r="AV169" s="11" t="s">
        <v>73</v>
      </c>
      <c r="AW169" s="11" t="s">
        <v>26</v>
      </c>
      <c r="AX169" s="11" t="s">
        <v>63</v>
      </c>
      <c r="AY169" s="134" t="s">
        <v>107</v>
      </c>
    </row>
    <row r="170" spans="2:65" s="12" customFormat="1">
      <c r="B170" s="140"/>
      <c r="D170" s="133" t="s">
        <v>120</v>
      </c>
      <c r="E170" s="141" t="s">
        <v>1</v>
      </c>
      <c r="F170" s="142" t="s">
        <v>122</v>
      </c>
      <c r="H170" s="143">
        <v>360</v>
      </c>
      <c r="L170" s="140"/>
      <c r="M170" s="144"/>
      <c r="N170" s="145"/>
      <c r="O170" s="145"/>
      <c r="P170" s="145"/>
      <c r="Q170" s="145"/>
      <c r="R170" s="145"/>
      <c r="S170" s="145"/>
      <c r="T170" s="146"/>
      <c r="AT170" s="141" t="s">
        <v>120</v>
      </c>
      <c r="AU170" s="141" t="s">
        <v>73</v>
      </c>
      <c r="AV170" s="12" t="s">
        <v>114</v>
      </c>
      <c r="AW170" s="12" t="s">
        <v>26</v>
      </c>
      <c r="AX170" s="12" t="s">
        <v>71</v>
      </c>
      <c r="AY170" s="141" t="s">
        <v>107</v>
      </c>
    </row>
    <row r="171" spans="2:65" s="1" customFormat="1" ht="16.5" customHeight="1">
      <c r="B171" s="121"/>
      <c r="C171" s="122" t="s">
        <v>250</v>
      </c>
      <c r="D171" s="122" t="s">
        <v>109</v>
      </c>
      <c r="E171" s="123" t="s">
        <v>251</v>
      </c>
      <c r="F171" s="124" t="s">
        <v>252</v>
      </c>
      <c r="G171" s="125" t="s">
        <v>112</v>
      </c>
      <c r="H171" s="126">
        <v>180</v>
      </c>
      <c r="I171" s="127"/>
      <c r="J171" s="127">
        <f>ROUND(I171*H171,2)</f>
        <v>0</v>
      </c>
      <c r="K171" s="124" t="s">
        <v>118</v>
      </c>
      <c r="L171" s="25"/>
      <c r="M171" s="45" t="s">
        <v>1</v>
      </c>
      <c r="N171" s="128" t="s">
        <v>34</v>
      </c>
      <c r="O171" s="129">
        <v>7.0999999999999994E-2</v>
      </c>
      <c r="P171" s="129">
        <f>O171*H171</f>
        <v>12.78</v>
      </c>
      <c r="Q171" s="129">
        <v>0</v>
      </c>
      <c r="R171" s="129">
        <f>Q171*H171</f>
        <v>0</v>
      </c>
      <c r="S171" s="129">
        <v>0</v>
      </c>
      <c r="T171" s="130">
        <f>S171*H171</f>
        <v>0</v>
      </c>
      <c r="AR171" s="14" t="s">
        <v>114</v>
      </c>
      <c r="AT171" s="14" t="s">
        <v>109</v>
      </c>
      <c r="AU171" s="14" t="s">
        <v>73</v>
      </c>
      <c r="AY171" s="14" t="s">
        <v>107</v>
      </c>
      <c r="BE171" s="131">
        <f>IF(N171="základní",J171,0)</f>
        <v>0</v>
      </c>
      <c r="BF171" s="131">
        <f>IF(N171="snížená",J171,0)</f>
        <v>0</v>
      </c>
      <c r="BG171" s="131">
        <f>IF(N171="zákl. přenesená",J171,0)</f>
        <v>0</v>
      </c>
      <c r="BH171" s="131">
        <f>IF(N171="sníž. přenesená",J171,0)</f>
        <v>0</v>
      </c>
      <c r="BI171" s="131">
        <f>IF(N171="nulová",J171,0)</f>
        <v>0</v>
      </c>
      <c r="BJ171" s="14" t="s">
        <v>71</v>
      </c>
      <c r="BK171" s="131">
        <f>ROUND(I171*H171,2)</f>
        <v>0</v>
      </c>
      <c r="BL171" s="14" t="s">
        <v>114</v>
      </c>
      <c r="BM171" s="14" t="s">
        <v>253</v>
      </c>
    </row>
    <row r="172" spans="2:65" s="11" customFormat="1">
      <c r="B172" s="132"/>
      <c r="D172" s="133" t="s">
        <v>120</v>
      </c>
      <c r="E172" s="134" t="s">
        <v>1</v>
      </c>
      <c r="F172" s="135" t="s">
        <v>220</v>
      </c>
      <c r="H172" s="136">
        <v>180</v>
      </c>
      <c r="L172" s="132"/>
      <c r="M172" s="137"/>
      <c r="N172" s="138"/>
      <c r="O172" s="138"/>
      <c r="P172" s="138"/>
      <c r="Q172" s="138"/>
      <c r="R172" s="138"/>
      <c r="S172" s="138"/>
      <c r="T172" s="139"/>
      <c r="AT172" s="134" t="s">
        <v>120</v>
      </c>
      <c r="AU172" s="134" t="s">
        <v>73</v>
      </c>
      <c r="AV172" s="11" t="s">
        <v>73</v>
      </c>
      <c r="AW172" s="11" t="s">
        <v>26</v>
      </c>
      <c r="AX172" s="11" t="s">
        <v>63</v>
      </c>
      <c r="AY172" s="134" t="s">
        <v>107</v>
      </c>
    </row>
    <row r="173" spans="2:65" s="12" customFormat="1">
      <c r="B173" s="140"/>
      <c r="D173" s="133" t="s">
        <v>120</v>
      </c>
      <c r="E173" s="141" t="s">
        <v>1</v>
      </c>
      <c r="F173" s="142" t="s">
        <v>122</v>
      </c>
      <c r="H173" s="143">
        <v>180</v>
      </c>
      <c r="L173" s="140"/>
      <c r="M173" s="144"/>
      <c r="N173" s="145"/>
      <c r="O173" s="145"/>
      <c r="P173" s="145"/>
      <c r="Q173" s="145"/>
      <c r="R173" s="145"/>
      <c r="S173" s="145"/>
      <c r="T173" s="146"/>
      <c r="AT173" s="141" t="s">
        <v>120</v>
      </c>
      <c r="AU173" s="141" t="s">
        <v>73</v>
      </c>
      <c r="AV173" s="12" t="s">
        <v>114</v>
      </c>
      <c r="AW173" s="12" t="s">
        <v>26</v>
      </c>
      <c r="AX173" s="12" t="s">
        <v>71</v>
      </c>
      <c r="AY173" s="141" t="s">
        <v>107</v>
      </c>
    </row>
    <row r="174" spans="2:65" s="10" customFormat="1" ht="22.9" customHeight="1">
      <c r="B174" s="109"/>
      <c r="D174" s="110" t="s">
        <v>62</v>
      </c>
      <c r="E174" s="119" t="s">
        <v>153</v>
      </c>
      <c r="F174" s="119" t="s">
        <v>254</v>
      </c>
      <c r="J174" s="120">
        <f>BK174</f>
        <v>0</v>
      </c>
      <c r="L174" s="109"/>
      <c r="M174" s="113"/>
      <c r="N174" s="114"/>
      <c r="O174" s="114"/>
      <c r="P174" s="115">
        <f>SUM(P175:P195)</f>
        <v>68.687360000000012</v>
      </c>
      <c r="Q174" s="114"/>
      <c r="R174" s="115">
        <f>SUM(R175:R195)</f>
        <v>23.521091999999996</v>
      </c>
      <c r="S174" s="114"/>
      <c r="T174" s="116">
        <f>SUM(T175:T195)</f>
        <v>0.19500000000000001</v>
      </c>
      <c r="AR174" s="110" t="s">
        <v>71</v>
      </c>
      <c r="AT174" s="117" t="s">
        <v>62</v>
      </c>
      <c r="AU174" s="117" t="s">
        <v>71</v>
      </c>
      <c r="AY174" s="110" t="s">
        <v>107</v>
      </c>
      <c r="BK174" s="118">
        <f>SUM(BK175:BK195)</f>
        <v>0</v>
      </c>
    </row>
    <row r="175" spans="2:65" s="1" customFormat="1" ht="16.5" customHeight="1">
      <c r="B175" s="121"/>
      <c r="C175" s="122" t="s">
        <v>255</v>
      </c>
      <c r="D175" s="122" t="s">
        <v>109</v>
      </c>
      <c r="E175" s="123" t="s">
        <v>256</v>
      </c>
      <c r="F175" s="124" t="s">
        <v>257</v>
      </c>
      <c r="G175" s="125" t="s">
        <v>209</v>
      </c>
      <c r="H175" s="126">
        <v>127.17</v>
      </c>
      <c r="I175" s="127"/>
      <c r="J175" s="127">
        <f>ROUND(I175*H175,2)</f>
        <v>0</v>
      </c>
      <c r="K175" s="124" t="s">
        <v>113</v>
      </c>
      <c r="L175" s="25"/>
      <c r="M175" s="45" t="s">
        <v>1</v>
      </c>
      <c r="N175" s="128" t="s">
        <v>34</v>
      </c>
      <c r="O175" s="129">
        <v>0.22800000000000001</v>
      </c>
      <c r="P175" s="129">
        <f>O175*H175</f>
        <v>28.994760000000003</v>
      </c>
      <c r="Q175" s="129">
        <v>1E-3</v>
      </c>
      <c r="R175" s="129">
        <f>Q175*H175</f>
        <v>0.12717000000000001</v>
      </c>
      <c r="S175" s="129">
        <v>0</v>
      </c>
      <c r="T175" s="130">
        <f>S175*H175</f>
        <v>0</v>
      </c>
      <c r="AR175" s="14" t="s">
        <v>114</v>
      </c>
      <c r="AT175" s="14" t="s">
        <v>109</v>
      </c>
      <c r="AU175" s="14" t="s">
        <v>73</v>
      </c>
      <c r="AY175" s="14" t="s">
        <v>107</v>
      </c>
      <c r="BE175" s="131">
        <f>IF(N175="základní",J175,0)</f>
        <v>0</v>
      </c>
      <c r="BF175" s="131">
        <f>IF(N175="snížená",J175,0)</f>
        <v>0</v>
      </c>
      <c r="BG175" s="131">
        <f>IF(N175="zákl. přenesená",J175,0)</f>
        <v>0</v>
      </c>
      <c r="BH175" s="131">
        <f>IF(N175="sníž. přenesená",J175,0)</f>
        <v>0</v>
      </c>
      <c r="BI175" s="131">
        <f>IF(N175="nulová",J175,0)</f>
        <v>0</v>
      </c>
      <c r="BJ175" s="14" t="s">
        <v>71</v>
      </c>
      <c r="BK175" s="131">
        <f>ROUND(I175*H175,2)</f>
        <v>0</v>
      </c>
      <c r="BL175" s="14" t="s">
        <v>114</v>
      </c>
      <c r="BM175" s="14" t="s">
        <v>258</v>
      </c>
    </row>
    <row r="176" spans="2:65" s="11" customFormat="1">
      <c r="B176" s="132"/>
      <c r="D176" s="133" t="s">
        <v>120</v>
      </c>
      <c r="E176" s="134" t="s">
        <v>1</v>
      </c>
      <c r="F176" s="135" t="s">
        <v>259</v>
      </c>
      <c r="H176" s="136">
        <v>127.17</v>
      </c>
      <c r="L176" s="132"/>
      <c r="M176" s="137"/>
      <c r="N176" s="138"/>
      <c r="O176" s="138"/>
      <c r="P176" s="138"/>
      <c r="Q176" s="138"/>
      <c r="R176" s="138"/>
      <c r="S176" s="138"/>
      <c r="T176" s="139"/>
      <c r="AT176" s="134" t="s">
        <v>120</v>
      </c>
      <c r="AU176" s="134" t="s">
        <v>73</v>
      </c>
      <c r="AV176" s="11" t="s">
        <v>73</v>
      </c>
      <c r="AW176" s="11" t="s">
        <v>26</v>
      </c>
      <c r="AX176" s="11" t="s">
        <v>63</v>
      </c>
      <c r="AY176" s="134" t="s">
        <v>107</v>
      </c>
    </row>
    <row r="177" spans="2:65" s="12" customFormat="1">
      <c r="B177" s="140"/>
      <c r="D177" s="133" t="s">
        <v>120</v>
      </c>
      <c r="E177" s="141" t="s">
        <v>1</v>
      </c>
      <c r="F177" s="142" t="s">
        <v>122</v>
      </c>
      <c r="H177" s="143">
        <v>127.17</v>
      </c>
      <c r="L177" s="140"/>
      <c r="M177" s="144"/>
      <c r="N177" s="145"/>
      <c r="O177" s="145"/>
      <c r="P177" s="145"/>
      <c r="Q177" s="145"/>
      <c r="R177" s="145"/>
      <c r="S177" s="145"/>
      <c r="T177" s="146"/>
      <c r="AT177" s="141" t="s">
        <v>120</v>
      </c>
      <c r="AU177" s="141" t="s">
        <v>73</v>
      </c>
      <c r="AV177" s="12" t="s">
        <v>114</v>
      </c>
      <c r="AW177" s="12" t="s">
        <v>26</v>
      </c>
      <c r="AX177" s="12" t="s">
        <v>71</v>
      </c>
      <c r="AY177" s="141" t="s">
        <v>107</v>
      </c>
    </row>
    <row r="178" spans="2:65" s="1" customFormat="1" ht="16.5" customHeight="1">
      <c r="B178" s="121"/>
      <c r="C178" s="122" t="s">
        <v>260</v>
      </c>
      <c r="D178" s="122" t="s">
        <v>109</v>
      </c>
      <c r="E178" s="123" t="s">
        <v>261</v>
      </c>
      <c r="F178" s="124" t="s">
        <v>262</v>
      </c>
      <c r="G178" s="125" t="s">
        <v>133</v>
      </c>
      <c r="H178" s="126">
        <v>110</v>
      </c>
      <c r="I178" s="127"/>
      <c r="J178" s="127">
        <f>ROUND(I178*H178,2)</f>
        <v>0</v>
      </c>
      <c r="K178" s="124" t="s">
        <v>118</v>
      </c>
      <c r="L178" s="25"/>
      <c r="M178" s="45" t="s">
        <v>1</v>
      </c>
      <c r="N178" s="128" t="s">
        <v>34</v>
      </c>
      <c r="O178" s="129">
        <v>0.14000000000000001</v>
      </c>
      <c r="P178" s="129">
        <f>O178*H178</f>
        <v>15.400000000000002</v>
      </c>
      <c r="Q178" s="129">
        <v>0.10095</v>
      </c>
      <c r="R178" s="129">
        <f>Q178*H178</f>
        <v>11.1045</v>
      </c>
      <c r="S178" s="129">
        <v>0</v>
      </c>
      <c r="T178" s="130">
        <f>S178*H178</f>
        <v>0</v>
      </c>
      <c r="AR178" s="14" t="s">
        <v>114</v>
      </c>
      <c r="AT178" s="14" t="s">
        <v>109</v>
      </c>
      <c r="AU178" s="14" t="s">
        <v>73</v>
      </c>
      <c r="AY178" s="14" t="s">
        <v>107</v>
      </c>
      <c r="BE178" s="131">
        <f>IF(N178="základní",J178,0)</f>
        <v>0</v>
      </c>
      <c r="BF178" s="131">
        <f>IF(N178="snížená",J178,0)</f>
        <v>0</v>
      </c>
      <c r="BG178" s="131">
        <f>IF(N178="zákl. přenesená",J178,0)</f>
        <v>0</v>
      </c>
      <c r="BH178" s="131">
        <f>IF(N178="sníž. přenesená",J178,0)</f>
        <v>0</v>
      </c>
      <c r="BI178" s="131">
        <f>IF(N178="nulová",J178,0)</f>
        <v>0</v>
      </c>
      <c r="BJ178" s="14" t="s">
        <v>71</v>
      </c>
      <c r="BK178" s="131">
        <f>ROUND(I178*H178,2)</f>
        <v>0</v>
      </c>
      <c r="BL178" s="14" t="s">
        <v>114</v>
      </c>
      <c r="BM178" s="14" t="s">
        <v>263</v>
      </c>
    </row>
    <row r="179" spans="2:65" s="11" customFormat="1">
      <c r="B179" s="132"/>
      <c r="D179" s="133" t="s">
        <v>120</v>
      </c>
      <c r="E179" s="134" t="s">
        <v>1</v>
      </c>
      <c r="F179" s="135" t="s">
        <v>264</v>
      </c>
      <c r="H179" s="136">
        <v>110</v>
      </c>
      <c r="L179" s="132"/>
      <c r="M179" s="137"/>
      <c r="N179" s="138"/>
      <c r="O179" s="138"/>
      <c r="P179" s="138"/>
      <c r="Q179" s="138"/>
      <c r="R179" s="138"/>
      <c r="S179" s="138"/>
      <c r="T179" s="139"/>
      <c r="AT179" s="134" t="s">
        <v>120</v>
      </c>
      <c r="AU179" s="134" t="s">
        <v>73</v>
      </c>
      <c r="AV179" s="11" t="s">
        <v>73</v>
      </c>
      <c r="AW179" s="11" t="s">
        <v>26</v>
      </c>
      <c r="AX179" s="11" t="s">
        <v>63</v>
      </c>
      <c r="AY179" s="134" t="s">
        <v>107</v>
      </c>
    </row>
    <row r="180" spans="2:65" s="12" customFormat="1">
      <c r="B180" s="140"/>
      <c r="D180" s="133" t="s">
        <v>120</v>
      </c>
      <c r="E180" s="141" t="s">
        <v>1</v>
      </c>
      <c r="F180" s="142" t="s">
        <v>122</v>
      </c>
      <c r="H180" s="143">
        <v>110</v>
      </c>
      <c r="L180" s="140"/>
      <c r="M180" s="144"/>
      <c r="N180" s="145"/>
      <c r="O180" s="145"/>
      <c r="P180" s="145"/>
      <c r="Q180" s="145"/>
      <c r="R180" s="145"/>
      <c r="S180" s="145"/>
      <c r="T180" s="146"/>
      <c r="AT180" s="141" t="s">
        <v>120</v>
      </c>
      <c r="AU180" s="141" t="s">
        <v>73</v>
      </c>
      <c r="AV180" s="12" t="s">
        <v>114</v>
      </c>
      <c r="AW180" s="12" t="s">
        <v>26</v>
      </c>
      <c r="AX180" s="12" t="s">
        <v>71</v>
      </c>
      <c r="AY180" s="141" t="s">
        <v>107</v>
      </c>
    </row>
    <row r="181" spans="2:65" s="1" customFormat="1" ht="16.5" customHeight="1">
      <c r="B181" s="121"/>
      <c r="C181" s="147" t="s">
        <v>265</v>
      </c>
      <c r="D181" s="147" t="s">
        <v>206</v>
      </c>
      <c r="E181" s="148" t="s">
        <v>266</v>
      </c>
      <c r="F181" s="149" t="s">
        <v>267</v>
      </c>
      <c r="G181" s="150" t="s">
        <v>133</v>
      </c>
      <c r="H181" s="151">
        <v>220</v>
      </c>
      <c r="I181" s="152"/>
      <c r="J181" s="152">
        <f>ROUND(I181*H181,2)</f>
        <v>0</v>
      </c>
      <c r="K181" s="149" t="s">
        <v>118</v>
      </c>
      <c r="L181" s="153"/>
      <c r="M181" s="154" t="s">
        <v>1</v>
      </c>
      <c r="N181" s="155" t="s">
        <v>34</v>
      </c>
      <c r="O181" s="129">
        <v>0</v>
      </c>
      <c r="P181" s="129">
        <f>O181*H181</f>
        <v>0</v>
      </c>
      <c r="Q181" s="129">
        <v>2.1999999999999999E-2</v>
      </c>
      <c r="R181" s="129">
        <f>Q181*H181</f>
        <v>4.84</v>
      </c>
      <c r="S181" s="129">
        <v>0</v>
      </c>
      <c r="T181" s="130">
        <f>S181*H181</f>
        <v>0</v>
      </c>
      <c r="AR181" s="14" t="s">
        <v>148</v>
      </c>
      <c r="AT181" s="14" t="s">
        <v>206</v>
      </c>
      <c r="AU181" s="14" t="s">
        <v>73</v>
      </c>
      <c r="AY181" s="14" t="s">
        <v>107</v>
      </c>
      <c r="BE181" s="131">
        <f>IF(N181="základní",J181,0)</f>
        <v>0</v>
      </c>
      <c r="BF181" s="131">
        <f>IF(N181="snížená",J181,0)</f>
        <v>0</v>
      </c>
      <c r="BG181" s="131">
        <f>IF(N181="zákl. přenesená",J181,0)</f>
        <v>0</v>
      </c>
      <c r="BH181" s="131">
        <f>IF(N181="sníž. přenesená",J181,0)</f>
        <v>0</v>
      </c>
      <c r="BI181" s="131">
        <f>IF(N181="nulová",J181,0)</f>
        <v>0</v>
      </c>
      <c r="BJ181" s="14" t="s">
        <v>71</v>
      </c>
      <c r="BK181" s="131">
        <f>ROUND(I181*H181,2)</f>
        <v>0</v>
      </c>
      <c r="BL181" s="14" t="s">
        <v>114</v>
      </c>
      <c r="BM181" s="14" t="s">
        <v>268</v>
      </c>
    </row>
    <row r="182" spans="2:65" s="11" customFormat="1">
      <c r="B182" s="132"/>
      <c r="D182" s="133" t="s">
        <v>120</v>
      </c>
      <c r="E182" s="134" t="s">
        <v>1</v>
      </c>
      <c r="F182" s="135" t="s">
        <v>269</v>
      </c>
      <c r="H182" s="136">
        <v>220</v>
      </c>
      <c r="L182" s="132"/>
      <c r="M182" s="137"/>
      <c r="N182" s="138"/>
      <c r="O182" s="138"/>
      <c r="P182" s="138"/>
      <c r="Q182" s="138"/>
      <c r="R182" s="138"/>
      <c r="S182" s="138"/>
      <c r="T182" s="139"/>
      <c r="AT182" s="134" t="s">
        <v>120</v>
      </c>
      <c r="AU182" s="134" t="s">
        <v>73</v>
      </c>
      <c r="AV182" s="11" t="s">
        <v>73</v>
      </c>
      <c r="AW182" s="11" t="s">
        <v>26</v>
      </c>
      <c r="AX182" s="11" t="s">
        <v>63</v>
      </c>
      <c r="AY182" s="134" t="s">
        <v>107</v>
      </c>
    </row>
    <row r="183" spans="2:65" s="12" customFormat="1">
      <c r="B183" s="140"/>
      <c r="D183" s="133" t="s">
        <v>120</v>
      </c>
      <c r="E183" s="141" t="s">
        <v>1</v>
      </c>
      <c r="F183" s="142" t="s">
        <v>122</v>
      </c>
      <c r="H183" s="143">
        <v>220</v>
      </c>
      <c r="L183" s="140"/>
      <c r="M183" s="144"/>
      <c r="N183" s="145"/>
      <c r="O183" s="145"/>
      <c r="P183" s="145"/>
      <c r="Q183" s="145"/>
      <c r="R183" s="145"/>
      <c r="S183" s="145"/>
      <c r="T183" s="146"/>
      <c r="AT183" s="141" t="s">
        <v>120</v>
      </c>
      <c r="AU183" s="141" t="s">
        <v>73</v>
      </c>
      <c r="AV183" s="12" t="s">
        <v>114</v>
      </c>
      <c r="AW183" s="12" t="s">
        <v>26</v>
      </c>
      <c r="AX183" s="12" t="s">
        <v>71</v>
      </c>
      <c r="AY183" s="141" t="s">
        <v>107</v>
      </c>
    </row>
    <row r="184" spans="2:65" s="1" customFormat="1" ht="16.5" customHeight="1">
      <c r="B184" s="121"/>
      <c r="C184" s="122" t="s">
        <v>270</v>
      </c>
      <c r="D184" s="122" t="s">
        <v>109</v>
      </c>
      <c r="E184" s="123" t="s">
        <v>271</v>
      </c>
      <c r="F184" s="124" t="s">
        <v>272</v>
      </c>
      <c r="G184" s="125" t="s">
        <v>139</v>
      </c>
      <c r="H184" s="126">
        <v>3.3</v>
      </c>
      <c r="I184" s="127"/>
      <c r="J184" s="127">
        <f>ROUND(I184*H184,2)</f>
        <v>0</v>
      </c>
      <c r="K184" s="124" t="s">
        <v>118</v>
      </c>
      <c r="L184" s="25"/>
      <c r="M184" s="45" t="s">
        <v>1</v>
      </c>
      <c r="N184" s="128" t="s">
        <v>34</v>
      </c>
      <c r="O184" s="129">
        <v>1.4419999999999999</v>
      </c>
      <c r="P184" s="129">
        <f>O184*H184</f>
        <v>4.7585999999999995</v>
      </c>
      <c r="Q184" s="129">
        <v>2.2563399999999998</v>
      </c>
      <c r="R184" s="129">
        <f>Q184*H184</f>
        <v>7.4459219999999986</v>
      </c>
      <c r="S184" s="129">
        <v>0</v>
      </c>
      <c r="T184" s="130">
        <f>S184*H184</f>
        <v>0</v>
      </c>
      <c r="AR184" s="14" t="s">
        <v>114</v>
      </c>
      <c r="AT184" s="14" t="s">
        <v>109</v>
      </c>
      <c r="AU184" s="14" t="s">
        <v>73</v>
      </c>
      <c r="AY184" s="14" t="s">
        <v>107</v>
      </c>
      <c r="BE184" s="131">
        <f>IF(N184="základní",J184,0)</f>
        <v>0</v>
      </c>
      <c r="BF184" s="131">
        <f>IF(N184="snížená",J184,0)</f>
        <v>0</v>
      </c>
      <c r="BG184" s="131">
        <f>IF(N184="zákl. přenesená",J184,0)</f>
        <v>0</v>
      </c>
      <c r="BH184" s="131">
        <f>IF(N184="sníž. přenesená",J184,0)</f>
        <v>0</v>
      </c>
      <c r="BI184" s="131">
        <f>IF(N184="nulová",J184,0)</f>
        <v>0</v>
      </c>
      <c r="BJ184" s="14" t="s">
        <v>71</v>
      </c>
      <c r="BK184" s="131">
        <f>ROUND(I184*H184,2)</f>
        <v>0</v>
      </c>
      <c r="BL184" s="14" t="s">
        <v>114</v>
      </c>
      <c r="BM184" s="14" t="s">
        <v>273</v>
      </c>
    </row>
    <row r="185" spans="2:65" s="11" customFormat="1">
      <c r="B185" s="132"/>
      <c r="D185" s="133" t="s">
        <v>120</v>
      </c>
      <c r="E185" s="134" t="s">
        <v>1</v>
      </c>
      <c r="F185" s="135" t="s">
        <v>274</v>
      </c>
      <c r="H185" s="136">
        <v>3.3</v>
      </c>
      <c r="L185" s="132"/>
      <c r="M185" s="137"/>
      <c r="N185" s="138"/>
      <c r="O185" s="138"/>
      <c r="P185" s="138"/>
      <c r="Q185" s="138"/>
      <c r="R185" s="138"/>
      <c r="S185" s="138"/>
      <c r="T185" s="139"/>
      <c r="AT185" s="134" t="s">
        <v>120</v>
      </c>
      <c r="AU185" s="134" t="s">
        <v>73</v>
      </c>
      <c r="AV185" s="11" t="s">
        <v>73</v>
      </c>
      <c r="AW185" s="11" t="s">
        <v>26</v>
      </c>
      <c r="AX185" s="11" t="s">
        <v>63</v>
      </c>
      <c r="AY185" s="134" t="s">
        <v>107</v>
      </c>
    </row>
    <row r="186" spans="2:65" s="12" customFormat="1">
      <c r="B186" s="140"/>
      <c r="D186" s="133" t="s">
        <v>120</v>
      </c>
      <c r="E186" s="141" t="s">
        <v>1</v>
      </c>
      <c r="F186" s="142" t="s">
        <v>122</v>
      </c>
      <c r="H186" s="143">
        <v>3.3</v>
      </c>
      <c r="L186" s="140"/>
      <c r="M186" s="144"/>
      <c r="N186" s="145"/>
      <c r="O186" s="145"/>
      <c r="P186" s="145"/>
      <c r="Q186" s="145"/>
      <c r="R186" s="145"/>
      <c r="S186" s="145"/>
      <c r="T186" s="146"/>
      <c r="AT186" s="141" t="s">
        <v>120</v>
      </c>
      <c r="AU186" s="141" t="s">
        <v>73</v>
      </c>
      <c r="AV186" s="12" t="s">
        <v>114</v>
      </c>
      <c r="AW186" s="12" t="s">
        <v>26</v>
      </c>
      <c r="AX186" s="12" t="s">
        <v>71</v>
      </c>
      <c r="AY186" s="141" t="s">
        <v>107</v>
      </c>
    </row>
    <row r="187" spans="2:65" s="1" customFormat="1" ht="16.5" customHeight="1">
      <c r="B187" s="121"/>
      <c r="C187" s="122" t="s">
        <v>275</v>
      </c>
      <c r="D187" s="122" t="s">
        <v>109</v>
      </c>
      <c r="E187" s="123" t="s">
        <v>276</v>
      </c>
      <c r="F187" s="124" t="s">
        <v>277</v>
      </c>
      <c r="G187" s="125" t="s">
        <v>133</v>
      </c>
      <c r="H187" s="126">
        <v>10</v>
      </c>
      <c r="I187" s="127"/>
      <c r="J187" s="127">
        <f>ROUND(I187*H187,2)</f>
        <v>0</v>
      </c>
      <c r="K187" s="124" t="s">
        <v>118</v>
      </c>
      <c r="L187" s="25"/>
      <c r="M187" s="45" t="s">
        <v>1</v>
      </c>
      <c r="N187" s="128" t="s">
        <v>34</v>
      </c>
      <c r="O187" s="129">
        <v>0.24</v>
      </c>
      <c r="P187" s="129">
        <f>O187*H187</f>
        <v>2.4</v>
      </c>
      <c r="Q187" s="129">
        <v>1.0000000000000001E-5</v>
      </c>
      <c r="R187" s="129">
        <f>Q187*H187</f>
        <v>1E-4</v>
      </c>
      <c r="S187" s="129">
        <v>0</v>
      </c>
      <c r="T187" s="130">
        <f>S187*H187</f>
        <v>0</v>
      </c>
      <c r="AR187" s="14" t="s">
        <v>114</v>
      </c>
      <c r="AT187" s="14" t="s">
        <v>109</v>
      </c>
      <c r="AU187" s="14" t="s">
        <v>73</v>
      </c>
      <c r="AY187" s="14" t="s">
        <v>107</v>
      </c>
      <c r="BE187" s="131">
        <f>IF(N187="základní",J187,0)</f>
        <v>0</v>
      </c>
      <c r="BF187" s="131">
        <f>IF(N187="snížená",J187,0)</f>
        <v>0</v>
      </c>
      <c r="BG187" s="131">
        <f>IF(N187="zákl. přenesená",J187,0)</f>
        <v>0</v>
      </c>
      <c r="BH187" s="131">
        <f>IF(N187="sníž. přenesená",J187,0)</f>
        <v>0</v>
      </c>
      <c r="BI187" s="131">
        <f>IF(N187="nulová",J187,0)</f>
        <v>0</v>
      </c>
      <c r="BJ187" s="14" t="s">
        <v>71</v>
      </c>
      <c r="BK187" s="131">
        <f>ROUND(I187*H187,2)</f>
        <v>0</v>
      </c>
      <c r="BL187" s="14" t="s">
        <v>114</v>
      </c>
      <c r="BM187" s="14" t="s">
        <v>278</v>
      </c>
    </row>
    <row r="188" spans="2:65" s="11" customFormat="1">
      <c r="B188" s="132"/>
      <c r="D188" s="133" t="s">
        <v>120</v>
      </c>
      <c r="E188" s="134" t="s">
        <v>1</v>
      </c>
      <c r="F188" s="135" t="s">
        <v>157</v>
      </c>
      <c r="H188" s="136">
        <v>10</v>
      </c>
      <c r="L188" s="132"/>
      <c r="M188" s="137"/>
      <c r="N188" s="138"/>
      <c r="O188" s="138"/>
      <c r="P188" s="138"/>
      <c r="Q188" s="138"/>
      <c r="R188" s="138"/>
      <c r="S188" s="138"/>
      <c r="T188" s="139"/>
      <c r="AT188" s="134" t="s">
        <v>120</v>
      </c>
      <c r="AU188" s="134" t="s">
        <v>73</v>
      </c>
      <c r="AV188" s="11" t="s">
        <v>73</v>
      </c>
      <c r="AW188" s="11" t="s">
        <v>26</v>
      </c>
      <c r="AX188" s="11" t="s">
        <v>63</v>
      </c>
      <c r="AY188" s="134" t="s">
        <v>107</v>
      </c>
    </row>
    <row r="189" spans="2:65" s="12" customFormat="1">
      <c r="B189" s="140"/>
      <c r="D189" s="133" t="s">
        <v>120</v>
      </c>
      <c r="E189" s="141" t="s">
        <v>1</v>
      </c>
      <c r="F189" s="142" t="s">
        <v>122</v>
      </c>
      <c r="H189" s="143">
        <v>10</v>
      </c>
      <c r="L189" s="140"/>
      <c r="M189" s="144"/>
      <c r="N189" s="145"/>
      <c r="O189" s="145"/>
      <c r="P189" s="145"/>
      <c r="Q189" s="145"/>
      <c r="R189" s="145"/>
      <c r="S189" s="145"/>
      <c r="T189" s="146"/>
      <c r="AT189" s="141" t="s">
        <v>120</v>
      </c>
      <c r="AU189" s="141" t="s">
        <v>73</v>
      </c>
      <c r="AV189" s="12" t="s">
        <v>114</v>
      </c>
      <c r="AW189" s="12" t="s">
        <v>26</v>
      </c>
      <c r="AX189" s="12" t="s">
        <v>71</v>
      </c>
      <c r="AY189" s="141" t="s">
        <v>107</v>
      </c>
    </row>
    <row r="190" spans="2:65" s="1" customFormat="1" ht="16.5" customHeight="1">
      <c r="B190" s="121"/>
      <c r="C190" s="122" t="s">
        <v>279</v>
      </c>
      <c r="D190" s="122" t="s">
        <v>109</v>
      </c>
      <c r="E190" s="123" t="s">
        <v>280</v>
      </c>
      <c r="F190" s="124" t="s">
        <v>281</v>
      </c>
      <c r="G190" s="125" t="s">
        <v>133</v>
      </c>
      <c r="H190" s="126">
        <v>10</v>
      </c>
      <c r="I190" s="127"/>
      <c r="J190" s="127">
        <f>ROUND(I190*H190,2)</f>
        <v>0</v>
      </c>
      <c r="K190" s="124" t="s">
        <v>118</v>
      </c>
      <c r="L190" s="25"/>
      <c r="M190" s="45" t="s">
        <v>1</v>
      </c>
      <c r="N190" s="128" t="s">
        <v>34</v>
      </c>
      <c r="O190" s="129">
        <v>0.104</v>
      </c>
      <c r="P190" s="129">
        <f>O190*H190</f>
        <v>1.04</v>
      </c>
      <c r="Q190" s="129">
        <v>3.4000000000000002E-4</v>
      </c>
      <c r="R190" s="129">
        <f>Q190*H190</f>
        <v>3.4000000000000002E-3</v>
      </c>
      <c r="S190" s="129">
        <v>0</v>
      </c>
      <c r="T190" s="130">
        <f>S190*H190</f>
        <v>0</v>
      </c>
      <c r="AR190" s="14" t="s">
        <v>114</v>
      </c>
      <c r="AT190" s="14" t="s">
        <v>109</v>
      </c>
      <c r="AU190" s="14" t="s">
        <v>73</v>
      </c>
      <c r="AY190" s="14" t="s">
        <v>107</v>
      </c>
      <c r="BE190" s="131">
        <f>IF(N190="základní",J190,0)</f>
        <v>0</v>
      </c>
      <c r="BF190" s="131">
        <f>IF(N190="snížená",J190,0)</f>
        <v>0</v>
      </c>
      <c r="BG190" s="131">
        <f>IF(N190="zákl. přenesená",J190,0)</f>
        <v>0</v>
      </c>
      <c r="BH190" s="131">
        <f>IF(N190="sníž. přenesená",J190,0)</f>
        <v>0</v>
      </c>
      <c r="BI190" s="131">
        <f>IF(N190="nulová",J190,0)</f>
        <v>0</v>
      </c>
      <c r="BJ190" s="14" t="s">
        <v>71</v>
      </c>
      <c r="BK190" s="131">
        <f>ROUND(I190*H190,2)</f>
        <v>0</v>
      </c>
      <c r="BL190" s="14" t="s">
        <v>114</v>
      </c>
      <c r="BM190" s="14" t="s">
        <v>282</v>
      </c>
    </row>
    <row r="191" spans="2:65" s="11" customFormat="1">
      <c r="B191" s="132"/>
      <c r="D191" s="133" t="s">
        <v>120</v>
      </c>
      <c r="E191" s="134" t="s">
        <v>1</v>
      </c>
      <c r="F191" s="135" t="s">
        <v>157</v>
      </c>
      <c r="H191" s="136">
        <v>10</v>
      </c>
      <c r="L191" s="132"/>
      <c r="M191" s="137"/>
      <c r="N191" s="138"/>
      <c r="O191" s="138"/>
      <c r="P191" s="138"/>
      <c r="Q191" s="138"/>
      <c r="R191" s="138"/>
      <c r="S191" s="138"/>
      <c r="T191" s="139"/>
      <c r="AT191" s="134" t="s">
        <v>120</v>
      </c>
      <c r="AU191" s="134" t="s">
        <v>73</v>
      </c>
      <c r="AV191" s="11" t="s">
        <v>73</v>
      </c>
      <c r="AW191" s="11" t="s">
        <v>26</v>
      </c>
      <c r="AX191" s="11" t="s">
        <v>63</v>
      </c>
      <c r="AY191" s="134" t="s">
        <v>107</v>
      </c>
    </row>
    <row r="192" spans="2:65" s="12" customFormat="1">
      <c r="B192" s="140"/>
      <c r="D192" s="133" t="s">
        <v>120</v>
      </c>
      <c r="E192" s="141" t="s">
        <v>1</v>
      </c>
      <c r="F192" s="142" t="s">
        <v>122</v>
      </c>
      <c r="H192" s="143">
        <v>10</v>
      </c>
      <c r="L192" s="140"/>
      <c r="M192" s="144"/>
      <c r="N192" s="145"/>
      <c r="O192" s="145"/>
      <c r="P192" s="145"/>
      <c r="Q192" s="145"/>
      <c r="R192" s="145"/>
      <c r="S192" s="145"/>
      <c r="T192" s="146"/>
      <c r="AT192" s="141" t="s">
        <v>120</v>
      </c>
      <c r="AU192" s="141" t="s">
        <v>73</v>
      </c>
      <c r="AV192" s="12" t="s">
        <v>114</v>
      </c>
      <c r="AW192" s="12" t="s">
        <v>26</v>
      </c>
      <c r="AX192" s="12" t="s">
        <v>71</v>
      </c>
      <c r="AY192" s="141" t="s">
        <v>107</v>
      </c>
    </row>
    <row r="193" spans="2:65" s="1" customFormat="1" ht="16.5" customHeight="1">
      <c r="B193" s="121"/>
      <c r="C193" s="122" t="s">
        <v>283</v>
      </c>
      <c r="D193" s="122" t="s">
        <v>109</v>
      </c>
      <c r="E193" s="123" t="s">
        <v>284</v>
      </c>
      <c r="F193" s="124" t="s">
        <v>285</v>
      </c>
      <c r="G193" s="125" t="s">
        <v>133</v>
      </c>
      <c r="H193" s="126">
        <v>26</v>
      </c>
      <c r="I193" s="127"/>
      <c r="J193" s="127">
        <f>ROUND(I193*H193,2)</f>
        <v>0</v>
      </c>
      <c r="K193" s="124" t="s">
        <v>113</v>
      </c>
      <c r="L193" s="25"/>
      <c r="M193" s="45" t="s">
        <v>1</v>
      </c>
      <c r="N193" s="128" t="s">
        <v>34</v>
      </c>
      <c r="O193" s="129">
        <v>0.61899999999999999</v>
      </c>
      <c r="P193" s="129">
        <f>O193*H193</f>
        <v>16.094000000000001</v>
      </c>
      <c r="Q193" s="129">
        <v>0</v>
      </c>
      <c r="R193" s="129">
        <f>Q193*H193</f>
        <v>0</v>
      </c>
      <c r="S193" s="129">
        <v>7.4999999999999997E-3</v>
      </c>
      <c r="T193" s="130">
        <f>S193*H193</f>
        <v>0.19500000000000001</v>
      </c>
      <c r="AR193" s="14" t="s">
        <v>114</v>
      </c>
      <c r="AT193" s="14" t="s">
        <v>109</v>
      </c>
      <c r="AU193" s="14" t="s">
        <v>73</v>
      </c>
      <c r="AY193" s="14" t="s">
        <v>107</v>
      </c>
      <c r="BE193" s="131">
        <f>IF(N193="základní",J193,0)</f>
        <v>0</v>
      </c>
      <c r="BF193" s="131">
        <f>IF(N193="snížená",J193,0)</f>
        <v>0</v>
      </c>
      <c r="BG193" s="131">
        <f>IF(N193="zákl. přenesená",J193,0)</f>
        <v>0</v>
      </c>
      <c r="BH193" s="131">
        <f>IF(N193="sníž. přenesená",J193,0)</f>
        <v>0</v>
      </c>
      <c r="BI193" s="131">
        <f>IF(N193="nulová",J193,0)</f>
        <v>0</v>
      </c>
      <c r="BJ193" s="14" t="s">
        <v>71</v>
      </c>
      <c r="BK193" s="131">
        <f>ROUND(I193*H193,2)</f>
        <v>0</v>
      </c>
      <c r="BL193" s="14" t="s">
        <v>114</v>
      </c>
      <c r="BM193" s="14" t="s">
        <v>286</v>
      </c>
    </row>
    <row r="194" spans="2:65" s="11" customFormat="1">
      <c r="B194" s="132"/>
      <c r="D194" s="133" t="s">
        <v>120</v>
      </c>
      <c r="E194" s="134" t="s">
        <v>1</v>
      </c>
      <c r="F194" s="135" t="s">
        <v>287</v>
      </c>
      <c r="H194" s="136">
        <v>26</v>
      </c>
      <c r="L194" s="132"/>
      <c r="M194" s="137"/>
      <c r="N194" s="138"/>
      <c r="O194" s="138"/>
      <c r="P194" s="138"/>
      <c r="Q194" s="138"/>
      <c r="R194" s="138"/>
      <c r="S194" s="138"/>
      <c r="T194" s="139"/>
      <c r="AT194" s="134" t="s">
        <v>120</v>
      </c>
      <c r="AU194" s="134" t="s">
        <v>73</v>
      </c>
      <c r="AV194" s="11" t="s">
        <v>73</v>
      </c>
      <c r="AW194" s="11" t="s">
        <v>26</v>
      </c>
      <c r="AX194" s="11" t="s">
        <v>63</v>
      </c>
      <c r="AY194" s="134" t="s">
        <v>107</v>
      </c>
    </row>
    <row r="195" spans="2:65" s="12" customFormat="1">
      <c r="B195" s="140"/>
      <c r="D195" s="133" t="s">
        <v>120</v>
      </c>
      <c r="E195" s="141" t="s">
        <v>1</v>
      </c>
      <c r="F195" s="142" t="s">
        <v>122</v>
      </c>
      <c r="H195" s="143">
        <v>26</v>
      </c>
      <c r="L195" s="140"/>
      <c r="M195" s="144"/>
      <c r="N195" s="145"/>
      <c r="O195" s="145"/>
      <c r="P195" s="145"/>
      <c r="Q195" s="145"/>
      <c r="R195" s="145"/>
      <c r="S195" s="145"/>
      <c r="T195" s="146"/>
      <c r="AT195" s="141" t="s">
        <v>120</v>
      </c>
      <c r="AU195" s="141" t="s">
        <v>73</v>
      </c>
      <c r="AV195" s="12" t="s">
        <v>114</v>
      </c>
      <c r="AW195" s="12" t="s">
        <v>26</v>
      </c>
      <c r="AX195" s="12" t="s">
        <v>71</v>
      </c>
      <c r="AY195" s="141" t="s">
        <v>107</v>
      </c>
    </row>
    <row r="196" spans="2:65" s="10" customFormat="1" ht="22.9" customHeight="1">
      <c r="B196" s="109"/>
      <c r="D196" s="110" t="s">
        <v>62</v>
      </c>
      <c r="E196" s="119" t="s">
        <v>288</v>
      </c>
      <c r="F196" s="119" t="s">
        <v>289</v>
      </c>
      <c r="J196" s="120">
        <f>BK196</f>
        <v>0</v>
      </c>
      <c r="L196" s="109"/>
      <c r="M196" s="113"/>
      <c r="N196" s="114"/>
      <c r="O196" s="114"/>
      <c r="P196" s="115">
        <f>SUM(P197:P221)</f>
        <v>6.1599550000000001</v>
      </c>
      <c r="Q196" s="114"/>
      <c r="R196" s="115">
        <f>SUM(R197:R221)</f>
        <v>0</v>
      </c>
      <c r="S196" s="114"/>
      <c r="T196" s="116">
        <f>SUM(T197:T221)</f>
        <v>0</v>
      </c>
      <c r="AR196" s="110" t="s">
        <v>71</v>
      </c>
      <c r="AT196" s="117" t="s">
        <v>62</v>
      </c>
      <c r="AU196" s="117" t="s">
        <v>71</v>
      </c>
      <c r="AY196" s="110" t="s">
        <v>107</v>
      </c>
      <c r="BK196" s="118">
        <f>SUM(BK197:BK221)</f>
        <v>0</v>
      </c>
    </row>
    <row r="197" spans="2:65" s="1" customFormat="1" ht="16.5" customHeight="1">
      <c r="B197" s="121"/>
      <c r="C197" s="122" t="s">
        <v>290</v>
      </c>
      <c r="D197" s="122" t="s">
        <v>109</v>
      </c>
      <c r="E197" s="123" t="s">
        <v>291</v>
      </c>
      <c r="F197" s="124" t="s">
        <v>292</v>
      </c>
      <c r="G197" s="125" t="s">
        <v>184</v>
      </c>
      <c r="H197" s="126">
        <v>75.540000000000006</v>
      </c>
      <c r="I197" s="127"/>
      <c r="J197" s="127">
        <f>ROUND(I197*H197,2)</f>
        <v>0</v>
      </c>
      <c r="K197" s="124" t="s">
        <v>118</v>
      </c>
      <c r="L197" s="25"/>
      <c r="M197" s="45" t="s">
        <v>1</v>
      </c>
      <c r="N197" s="128" t="s">
        <v>34</v>
      </c>
      <c r="O197" s="129">
        <v>0.03</v>
      </c>
      <c r="P197" s="129">
        <f>O197*H197</f>
        <v>2.2662</v>
      </c>
      <c r="Q197" s="129">
        <v>0</v>
      </c>
      <c r="R197" s="129">
        <f>Q197*H197</f>
        <v>0</v>
      </c>
      <c r="S197" s="129">
        <v>0</v>
      </c>
      <c r="T197" s="130">
        <f>S197*H197</f>
        <v>0</v>
      </c>
      <c r="AR197" s="14" t="s">
        <v>114</v>
      </c>
      <c r="AT197" s="14" t="s">
        <v>109</v>
      </c>
      <c r="AU197" s="14" t="s">
        <v>73</v>
      </c>
      <c r="AY197" s="14" t="s">
        <v>107</v>
      </c>
      <c r="BE197" s="131">
        <f>IF(N197="základní",J197,0)</f>
        <v>0</v>
      </c>
      <c r="BF197" s="131">
        <f>IF(N197="snížená",J197,0)</f>
        <v>0</v>
      </c>
      <c r="BG197" s="131">
        <f>IF(N197="zákl. přenesená",J197,0)</f>
        <v>0</v>
      </c>
      <c r="BH197" s="131">
        <f>IF(N197="sníž. přenesená",J197,0)</f>
        <v>0</v>
      </c>
      <c r="BI197" s="131">
        <f>IF(N197="nulová",J197,0)</f>
        <v>0</v>
      </c>
      <c r="BJ197" s="14" t="s">
        <v>71</v>
      </c>
      <c r="BK197" s="131">
        <f>ROUND(I197*H197,2)</f>
        <v>0</v>
      </c>
      <c r="BL197" s="14" t="s">
        <v>114</v>
      </c>
      <c r="BM197" s="14" t="s">
        <v>293</v>
      </c>
    </row>
    <row r="198" spans="2:65" s="11" customFormat="1">
      <c r="B198" s="132"/>
      <c r="D198" s="133" t="s">
        <v>120</v>
      </c>
      <c r="E198" s="134" t="s">
        <v>1</v>
      </c>
      <c r="F198" s="135" t="s">
        <v>294</v>
      </c>
      <c r="H198" s="136">
        <v>52.5</v>
      </c>
      <c r="L198" s="132"/>
      <c r="M198" s="137"/>
      <c r="N198" s="138"/>
      <c r="O198" s="138"/>
      <c r="P198" s="138"/>
      <c r="Q198" s="138"/>
      <c r="R198" s="138"/>
      <c r="S198" s="138"/>
      <c r="T198" s="139"/>
      <c r="AT198" s="134" t="s">
        <v>120</v>
      </c>
      <c r="AU198" s="134" t="s">
        <v>73</v>
      </c>
      <c r="AV198" s="11" t="s">
        <v>73</v>
      </c>
      <c r="AW198" s="11" t="s">
        <v>26</v>
      </c>
      <c r="AX198" s="11" t="s">
        <v>63</v>
      </c>
      <c r="AY198" s="134" t="s">
        <v>107</v>
      </c>
    </row>
    <row r="199" spans="2:65" s="11" customFormat="1">
      <c r="B199" s="132"/>
      <c r="D199" s="133" t="s">
        <v>120</v>
      </c>
      <c r="E199" s="134" t="s">
        <v>1</v>
      </c>
      <c r="F199" s="135" t="s">
        <v>295</v>
      </c>
      <c r="H199" s="136">
        <v>23.04</v>
      </c>
      <c r="L199" s="132"/>
      <c r="M199" s="137"/>
      <c r="N199" s="138"/>
      <c r="O199" s="138"/>
      <c r="P199" s="138"/>
      <c r="Q199" s="138"/>
      <c r="R199" s="138"/>
      <c r="S199" s="138"/>
      <c r="T199" s="139"/>
      <c r="AT199" s="134" t="s">
        <v>120</v>
      </c>
      <c r="AU199" s="134" t="s">
        <v>73</v>
      </c>
      <c r="AV199" s="11" t="s">
        <v>73</v>
      </c>
      <c r="AW199" s="11" t="s">
        <v>26</v>
      </c>
      <c r="AX199" s="11" t="s">
        <v>63</v>
      </c>
      <c r="AY199" s="134" t="s">
        <v>107</v>
      </c>
    </row>
    <row r="200" spans="2:65" s="12" customFormat="1">
      <c r="B200" s="140"/>
      <c r="D200" s="133" t="s">
        <v>120</v>
      </c>
      <c r="E200" s="141" t="s">
        <v>1</v>
      </c>
      <c r="F200" s="142" t="s">
        <v>122</v>
      </c>
      <c r="H200" s="143">
        <v>75.540000000000006</v>
      </c>
      <c r="L200" s="140"/>
      <c r="M200" s="144"/>
      <c r="N200" s="145"/>
      <c r="O200" s="145"/>
      <c r="P200" s="145"/>
      <c r="Q200" s="145"/>
      <c r="R200" s="145"/>
      <c r="S200" s="145"/>
      <c r="T200" s="146"/>
      <c r="AT200" s="141" t="s">
        <v>120</v>
      </c>
      <c r="AU200" s="141" t="s">
        <v>73</v>
      </c>
      <c r="AV200" s="12" t="s">
        <v>114</v>
      </c>
      <c r="AW200" s="12" t="s">
        <v>26</v>
      </c>
      <c r="AX200" s="12" t="s">
        <v>71</v>
      </c>
      <c r="AY200" s="141" t="s">
        <v>107</v>
      </c>
    </row>
    <row r="201" spans="2:65" s="1" customFormat="1" ht="16.5" customHeight="1">
      <c r="B201" s="121"/>
      <c r="C201" s="122" t="s">
        <v>296</v>
      </c>
      <c r="D201" s="122" t="s">
        <v>109</v>
      </c>
      <c r="E201" s="123" t="s">
        <v>297</v>
      </c>
      <c r="F201" s="124" t="s">
        <v>298</v>
      </c>
      <c r="G201" s="125" t="s">
        <v>184</v>
      </c>
      <c r="H201" s="126">
        <v>679.86</v>
      </c>
      <c r="I201" s="127"/>
      <c r="J201" s="127">
        <f>ROUND(I201*H201,2)</f>
        <v>0</v>
      </c>
      <c r="K201" s="124" t="s">
        <v>118</v>
      </c>
      <c r="L201" s="25"/>
      <c r="M201" s="45" t="s">
        <v>1</v>
      </c>
      <c r="N201" s="128" t="s">
        <v>34</v>
      </c>
      <c r="O201" s="129">
        <v>2E-3</v>
      </c>
      <c r="P201" s="129">
        <f>O201*H201</f>
        <v>1.35972</v>
      </c>
      <c r="Q201" s="129">
        <v>0</v>
      </c>
      <c r="R201" s="129">
        <f>Q201*H201</f>
        <v>0</v>
      </c>
      <c r="S201" s="129">
        <v>0</v>
      </c>
      <c r="T201" s="130">
        <f>S201*H201</f>
        <v>0</v>
      </c>
      <c r="AR201" s="14" t="s">
        <v>114</v>
      </c>
      <c r="AT201" s="14" t="s">
        <v>109</v>
      </c>
      <c r="AU201" s="14" t="s">
        <v>73</v>
      </c>
      <c r="AY201" s="14" t="s">
        <v>107</v>
      </c>
      <c r="BE201" s="131">
        <f>IF(N201="základní",J201,0)</f>
        <v>0</v>
      </c>
      <c r="BF201" s="131">
        <f>IF(N201="snížená",J201,0)</f>
        <v>0</v>
      </c>
      <c r="BG201" s="131">
        <f>IF(N201="zákl. přenesená",J201,0)</f>
        <v>0</v>
      </c>
      <c r="BH201" s="131">
        <f>IF(N201="sníž. přenesená",J201,0)</f>
        <v>0</v>
      </c>
      <c r="BI201" s="131">
        <f>IF(N201="nulová",J201,0)</f>
        <v>0</v>
      </c>
      <c r="BJ201" s="14" t="s">
        <v>71</v>
      </c>
      <c r="BK201" s="131">
        <f>ROUND(I201*H201,2)</f>
        <v>0</v>
      </c>
      <c r="BL201" s="14" t="s">
        <v>114</v>
      </c>
      <c r="BM201" s="14" t="s">
        <v>299</v>
      </c>
    </row>
    <row r="202" spans="2:65" s="11" customFormat="1">
      <c r="B202" s="132"/>
      <c r="D202" s="133" t="s">
        <v>120</v>
      </c>
      <c r="F202" s="135" t="s">
        <v>300</v>
      </c>
      <c r="H202" s="136">
        <v>679.86</v>
      </c>
      <c r="L202" s="132"/>
      <c r="M202" s="137"/>
      <c r="N202" s="138"/>
      <c r="O202" s="138"/>
      <c r="P202" s="138"/>
      <c r="Q202" s="138"/>
      <c r="R202" s="138"/>
      <c r="S202" s="138"/>
      <c r="T202" s="139"/>
      <c r="AT202" s="134" t="s">
        <v>120</v>
      </c>
      <c r="AU202" s="134" t="s">
        <v>73</v>
      </c>
      <c r="AV202" s="11" t="s">
        <v>73</v>
      </c>
      <c r="AW202" s="11" t="s">
        <v>3</v>
      </c>
      <c r="AX202" s="11" t="s">
        <v>71</v>
      </c>
      <c r="AY202" s="134" t="s">
        <v>107</v>
      </c>
    </row>
    <row r="203" spans="2:65" s="1" customFormat="1" ht="16.5" customHeight="1">
      <c r="B203" s="121"/>
      <c r="C203" s="122" t="s">
        <v>301</v>
      </c>
      <c r="D203" s="122" t="s">
        <v>109</v>
      </c>
      <c r="E203" s="123" t="s">
        <v>302</v>
      </c>
      <c r="F203" s="124" t="s">
        <v>303</v>
      </c>
      <c r="G203" s="125" t="s">
        <v>184</v>
      </c>
      <c r="H203" s="126">
        <v>40.19</v>
      </c>
      <c r="I203" s="127"/>
      <c r="J203" s="127">
        <f>ROUND(I203*H203,2)</f>
        <v>0</v>
      </c>
      <c r="K203" s="124" t="s">
        <v>118</v>
      </c>
      <c r="L203" s="25"/>
      <c r="M203" s="45" t="s">
        <v>1</v>
      </c>
      <c r="N203" s="128" t="s">
        <v>34</v>
      </c>
      <c r="O203" s="129">
        <v>3.2000000000000001E-2</v>
      </c>
      <c r="P203" s="129">
        <f>O203*H203</f>
        <v>1.2860799999999999</v>
      </c>
      <c r="Q203" s="129">
        <v>0</v>
      </c>
      <c r="R203" s="129">
        <f>Q203*H203</f>
        <v>0</v>
      </c>
      <c r="S203" s="129">
        <v>0</v>
      </c>
      <c r="T203" s="130">
        <f>S203*H203</f>
        <v>0</v>
      </c>
      <c r="AR203" s="14" t="s">
        <v>114</v>
      </c>
      <c r="AT203" s="14" t="s">
        <v>109</v>
      </c>
      <c r="AU203" s="14" t="s">
        <v>73</v>
      </c>
      <c r="AY203" s="14" t="s">
        <v>107</v>
      </c>
      <c r="BE203" s="131">
        <f>IF(N203="základní",J203,0)</f>
        <v>0</v>
      </c>
      <c r="BF203" s="131">
        <f>IF(N203="snížená",J203,0)</f>
        <v>0</v>
      </c>
      <c r="BG203" s="131">
        <f>IF(N203="zákl. přenesená",J203,0)</f>
        <v>0</v>
      </c>
      <c r="BH203" s="131">
        <f>IF(N203="sníž. přenesená",J203,0)</f>
        <v>0</v>
      </c>
      <c r="BI203" s="131">
        <f>IF(N203="nulová",J203,0)</f>
        <v>0</v>
      </c>
      <c r="BJ203" s="14" t="s">
        <v>71</v>
      </c>
      <c r="BK203" s="131">
        <f>ROUND(I203*H203,2)</f>
        <v>0</v>
      </c>
      <c r="BL203" s="14" t="s">
        <v>114</v>
      </c>
      <c r="BM203" s="14" t="s">
        <v>304</v>
      </c>
    </row>
    <row r="204" spans="2:65" s="11" customFormat="1">
      <c r="B204" s="132"/>
      <c r="D204" s="133" t="s">
        <v>120</v>
      </c>
      <c r="E204" s="134" t="s">
        <v>1</v>
      </c>
      <c r="F204" s="135" t="s">
        <v>305</v>
      </c>
      <c r="H204" s="136">
        <v>17.64</v>
      </c>
      <c r="L204" s="132"/>
      <c r="M204" s="137"/>
      <c r="N204" s="138"/>
      <c r="O204" s="138"/>
      <c r="P204" s="138"/>
      <c r="Q204" s="138"/>
      <c r="R204" s="138"/>
      <c r="S204" s="138"/>
      <c r="T204" s="139"/>
      <c r="AT204" s="134" t="s">
        <v>120</v>
      </c>
      <c r="AU204" s="134" t="s">
        <v>73</v>
      </c>
      <c r="AV204" s="11" t="s">
        <v>73</v>
      </c>
      <c r="AW204" s="11" t="s">
        <v>26</v>
      </c>
      <c r="AX204" s="11" t="s">
        <v>63</v>
      </c>
      <c r="AY204" s="134" t="s">
        <v>107</v>
      </c>
    </row>
    <row r="205" spans="2:65" s="11" customFormat="1">
      <c r="B205" s="132"/>
      <c r="D205" s="133" t="s">
        <v>120</v>
      </c>
      <c r="E205" s="134" t="s">
        <v>1</v>
      </c>
      <c r="F205" s="135" t="s">
        <v>306</v>
      </c>
      <c r="H205" s="136">
        <v>22.55</v>
      </c>
      <c r="L205" s="132"/>
      <c r="M205" s="137"/>
      <c r="N205" s="138"/>
      <c r="O205" s="138"/>
      <c r="P205" s="138"/>
      <c r="Q205" s="138"/>
      <c r="R205" s="138"/>
      <c r="S205" s="138"/>
      <c r="T205" s="139"/>
      <c r="AT205" s="134" t="s">
        <v>120</v>
      </c>
      <c r="AU205" s="134" t="s">
        <v>73</v>
      </c>
      <c r="AV205" s="11" t="s">
        <v>73</v>
      </c>
      <c r="AW205" s="11" t="s">
        <v>26</v>
      </c>
      <c r="AX205" s="11" t="s">
        <v>63</v>
      </c>
      <c r="AY205" s="134" t="s">
        <v>107</v>
      </c>
    </row>
    <row r="206" spans="2:65" s="12" customFormat="1">
      <c r="B206" s="140"/>
      <c r="D206" s="133" t="s">
        <v>120</v>
      </c>
      <c r="E206" s="141" t="s">
        <v>1</v>
      </c>
      <c r="F206" s="142" t="s">
        <v>122</v>
      </c>
      <c r="H206" s="143">
        <v>40.19</v>
      </c>
      <c r="L206" s="140"/>
      <c r="M206" s="144"/>
      <c r="N206" s="145"/>
      <c r="O206" s="145"/>
      <c r="P206" s="145"/>
      <c r="Q206" s="145"/>
      <c r="R206" s="145"/>
      <c r="S206" s="145"/>
      <c r="T206" s="146"/>
      <c r="AT206" s="141" t="s">
        <v>120</v>
      </c>
      <c r="AU206" s="141" t="s">
        <v>73</v>
      </c>
      <c r="AV206" s="12" t="s">
        <v>114</v>
      </c>
      <c r="AW206" s="12" t="s">
        <v>26</v>
      </c>
      <c r="AX206" s="12" t="s">
        <v>71</v>
      </c>
      <c r="AY206" s="141" t="s">
        <v>107</v>
      </c>
    </row>
    <row r="207" spans="2:65" s="1" customFormat="1" ht="16.5" customHeight="1">
      <c r="B207" s="121"/>
      <c r="C207" s="122" t="s">
        <v>307</v>
      </c>
      <c r="D207" s="122" t="s">
        <v>109</v>
      </c>
      <c r="E207" s="123" t="s">
        <v>308</v>
      </c>
      <c r="F207" s="124" t="s">
        <v>309</v>
      </c>
      <c r="G207" s="125" t="s">
        <v>184</v>
      </c>
      <c r="H207" s="126">
        <v>361.71</v>
      </c>
      <c r="I207" s="127"/>
      <c r="J207" s="127">
        <f>ROUND(I207*H207,2)</f>
        <v>0</v>
      </c>
      <c r="K207" s="124" t="s">
        <v>118</v>
      </c>
      <c r="L207" s="25"/>
      <c r="M207" s="45" t="s">
        <v>1</v>
      </c>
      <c r="N207" s="128" t="s">
        <v>34</v>
      </c>
      <c r="O207" s="129">
        <v>3.0000000000000001E-3</v>
      </c>
      <c r="P207" s="129">
        <f>O207*H207</f>
        <v>1.0851299999999999</v>
      </c>
      <c r="Q207" s="129">
        <v>0</v>
      </c>
      <c r="R207" s="129">
        <f>Q207*H207</f>
        <v>0</v>
      </c>
      <c r="S207" s="129">
        <v>0</v>
      </c>
      <c r="T207" s="130">
        <f>S207*H207</f>
        <v>0</v>
      </c>
      <c r="AR207" s="14" t="s">
        <v>114</v>
      </c>
      <c r="AT207" s="14" t="s">
        <v>109</v>
      </c>
      <c r="AU207" s="14" t="s">
        <v>73</v>
      </c>
      <c r="AY207" s="14" t="s">
        <v>107</v>
      </c>
      <c r="BE207" s="131">
        <f>IF(N207="základní",J207,0)</f>
        <v>0</v>
      </c>
      <c r="BF207" s="131">
        <f>IF(N207="snížená",J207,0)</f>
        <v>0</v>
      </c>
      <c r="BG207" s="131">
        <f>IF(N207="zákl. přenesená",J207,0)</f>
        <v>0</v>
      </c>
      <c r="BH207" s="131">
        <f>IF(N207="sníž. přenesená",J207,0)</f>
        <v>0</v>
      </c>
      <c r="BI207" s="131">
        <f>IF(N207="nulová",J207,0)</f>
        <v>0</v>
      </c>
      <c r="BJ207" s="14" t="s">
        <v>71</v>
      </c>
      <c r="BK207" s="131">
        <f>ROUND(I207*H207,2)</f>
        <v>0</v>
      </c>
      <c r="BL207" s="14" t="s">
        <v>114</v>
      </c>
      <c r="BM207" s="14" t="s">
        <v>310</v>
      </c>
    </row>
    <row r="208" spans="2:65" s="11" customFormat="1">
      <c r="B208" s="132"/>
      <c r="D208" s="133" t="s">
        <v>120</v>
      </c>
      <c r="F208" s="135" t="s">
        <v>311</v>
      </c>
      <c r="H208" s="136">
        <v>361.71</v>
      </c>
      <c r="L208" s="132"/>
      <c r="M208" s="137"/>
      <c r="N208" s="138"/>
      <c r="O208" s="138"/>
      <c r="P208" s="138"/>
      <c r="Q208" s="138"/>
      <c r="R208" s="138"/>
      <c r="S208" s="138"/>
      <c r="T208" s="139"/>
      <c r="AT208" s="134" t="s">
        <v>120</v>
      </c>
      <c r="AU208" s="134" t="s">
        <v>73</v>
      </c>
      <c r="AV208" s="11" t="s">
        <v>73</v>
      </c>
      <c r="AW208" s="11" t="s">
        <v>3</v>
      </c>
      <c r="AX208" s="11" t="s">
        <v>71</v>
      </c>
      <c r="AY208" s="134" t="s">
        <v>107</v>
      </c>
    </row>
    <row r="209" spans="2:65" s="1" customFormat="1" ht="16.5" customHeight="1">
      <c r="B209" s="121"/>
      <c r="C209" s="122" t="s">
        <v>312</v>
      </c>
      <c r="D209" s="122" t="s">
        <v>109</v>
      </c>
      <c r="E209" s="123" t="s">
        <v>313</v>
      </c>
      <c r="F209" s="124" t="s">
        <v>314</v>
      </c>
      <c r="G209" s="125" t="s">
        <v>184</v>
      </c>
      <c r="H209" s="126">
        <v>0.19500000000000001</v>
      </c>
      <c r="I209" s="127"/>
      <c r="J209" s="127">
        <f>ROUND(I209*H209,2)</f>
        <v>0</v>
      </c>
      <c r="K209" s="124" t="s">
        <v>118</v>
      </c>
      <c r="L209" s="25"/>
      <c r="M209" s="45" t="s">
        <v>1</v>
      </c>
      <c r="N209" s="128" t="s">
        <v>34</v>
      </c>
      <c r="O209" s="129">
        <v>0.83499999999999996</v>
      </c>
      <c r="P209" s="129">
        <f>O209*H209</f>
        <v>0.162825</v>
      </c>
      <c r="Q209" s="129">
        <v>0</v>
      </c>
      <c r="R209" s="129">
        <f>Q209*H209</f>
        <v>0</v>
      </c>
      <c r="S209" s="129">
        <v>0</v>
      </c>
      <c r="T209" s="130">
        <f>S209*H209</f>
        <v>0</v>
      </c>
      <c r="AR209" s="14" t="s">
        <v>114</v>
      </c>
      <c r="AT209" s="14" t="s">
        <v>109</v>
      </c>
      <c r="AU209" s="14" t="s">
        <v>73</v>
      </c>
      <c r="AY209" s="14" t="s">
        <v>107</v>
      </c>
      <c r="BE209" s="131">
        <f>IF(N209="základní",J209,0)</f>
        <v>0</v>
      </c>
      <c r="BF209" s="131">
        <f>IF(N209="snížená",J209,0)</f>
        <v>0</v>
      </c>
      <c r="BG209" s="131">
        <f>IF(N209="zákl. přenesená",J209,0)</f>
        <v>0</v>
      </c>
      <c r="BH209" s="131">
        <f>IF(N209="sníž. přenesená",J209,0)</f>
        <v>0</v>
      </c>
      <c r="BI209" s="131">
        <f>IF(N209="nulová",J209,0)</f>
        <v>0</v>
      </c>
      <c r="BJ209" s="14" t="s">
        <v>71</v>
      </c>
      <c r="BK209" s="131">
        <f>ROUND(I209*H209,2)</f>
        <v>0</v>
      </c>
      <c r="BL209" s="14" t="s">
        <v>114</v>
      </c>
      <c r="BM209" s="14" t="s">
        <v>315</v>
      </c>
    </row>
    <row r="210" spans="2:65" s="11" customFormat="1">
      <c r="B210" s="132"/>
      <c r="D210" s="133" t="s">
        <v>120</v>
      </c>
      <c r="E210" s="134" t="s">
        <v>1</v>
      </c>
      <c r="F210" s="135" t="s">
        <v>316</v>
      </c>
      <c r="H210" s="136">
        <v>0.19500000000000001</v>
      </c>
      <c r="L210" s="132"/>
      <c r="M210" s="137"/>
      <c r="N210" s="138"/>
      <c r="O210" s="138"/>
      <c r="P210" s="138"/>
      <c r="Q210" s="138"/>
      <c r="R210" s="138"/>
      <c r="S210" s="138"/>
      <c r="T210" s="139"/>
      <c r="AT210" s="134" t="s">
        <v>120</v>
      </c>
      <c r="AU210" s="134" t="s">
        <v>73</v>
      </c>
      <c r="AV210" s="11" t="s">
        <v>73</v>
      </c>
      <c r="AW210" s="11" t="s">
        <v>26</v>
      </c>
      <c r="AX210" s="11" t="s">
        <v>63</v>
      </c>
      <c r="AY210" s="134" t="s">
        <v>107</v>
      </c>
    </row>
    <row r="211" spans="2:65" s="12" customFormat="1">
      <c r="B211" s="140"/>
      <c r="D211" s="133" t="s">
        <v>120</v>
      </c>
      <c r="E211" s="141" t="s">
        <v>1</v>
      </c>
      <c r="F211" s="142" t="s">
        <v>122</v>
      </c>
      <c r="H211" s="143">
        <v>0.19500000000000001</v>
      </c>
      <c r="L211" s="140"/>
      <c r="M211" s="144"/>
      <c r="N211" s="145"/>
      <c r="O211" s="145"/>
      <c r="P211" s="145"/>
      <c r="Q211" s="145"/>
      <c r="R211" s="145"/>
      <c r="S211" s="145"/>
      <c r="T211" s="146"/>
      <c r="AT211" s="141" t="s">
        <v>120</v>
      </c>
      <c r="AU211" s="141" t="s">
        <v>73</v>
      </c>
      <c r="AV211" s="12" t="s">
        <v>114</v>
      </c>
      <c r="AW211" s="12" t="s">
        <v>26</v>
      </c>
      <c r="AX211" s="12" t="s">
        <v>71</v>
      </c>
      <c r="AY211" s="141" t="s">
        <v>107</v>
      </c>
    </row>
    <row r="212" spans="2:65" s="1" customFormat="1" ht="16.5" customHeight="1">
      <c r="B212" s="121"/>
      <c r="C212" s="122" t="s">
        <v>317</v>
      </c>
      <c r="D212" s="122" t="s">
        <v>109</v>
      </c>
      <c r="E212" s="123" t="s">
        <v>318</v>
      </c>
      <c r="F212" s="124" t="s">
        <v>319</v>
      </c>
      <c r="G212" s="125" t="s">
        <v>184</v>
      </c>
      <c r="H212" s="126">
        <v>22.55</v>
      </c>
      <c r="I212" s="127"/>
      <c r="J212" s="127">
        <f>ROUND(I212*H212,2)</f>
        <v>0</v>
      </c>
      <c r="K212" s="124" t="s">
        <v>118</v>
      </c>
      <c r="L212" s="25"/>
      <c r="M212" s="45" t="s">
        <v>1</v>
      </c>
      <c r="N212" s="128" t="s">
        <v>34</v>
      </c>
      <c r="O212" s="129">
        <v>0</v>
      </c>
      <c r="P212" s="129">
        <f>O212*H212</f>
        <v>0</v>
      </c>
      <c r="Q212" s="129">
        <v>0</v>
      </c>
      <c r="R212" s="129">
        <f>Q212*H212</f>
        <v>0</v>
      </c>
      <c r="S212" s="129">
        <v>0</v>
      </c>
      <c r="T212" s="130">
        <f>S212*H212</f>
        <v>0</v>
      </c>
      <c r="AR212" s="14" t="s">
        <v>114</v>
      </c>
      <c r="AT212" s="14" t="s">
        <v>109</v>
      </c>
      <c r="AU212" s="14" t="s">
        <v>73</v>
      </c>
      <c r="AY212" s="14" t="s">
        <v>107</v>
      </c>
      <c r="BE212" s="131">
        <f>IF(N212="základní",J212,0)</f>
        <v>0</v>
      </c>
      <c r="BF212" s="131">
        <f>IF(N212="snížená",J212,0)</f>
        <v>0</v>
      </c>
      <c r="BG212" s="131">
        <f>IF(N212="zákl. přenesená",J212,0)</f>
        <v>0</v>
      </c>
      <c r="BH212" s="131">
        <f>IF(N212="sníž. přenesená",J212,0)</f>
        <v>0</v>
      </c>
      <c r="BI212" s="131">
        <f>IF(N212="nulová",J212,0)</f>
        <v>0</v>
      </c>
      <c r="BJ212" s="14" t="s">
        <v>71</v>
      </c>
      <c r="BK212" s="131">
        <f>ROUND(I212*H212,2)</f>
        <v>0</v>
      </c>
      <c r="BL212" s="14" t="s">
        <v>114</v>
      </c>
      <c r="BM212" s="14" t="s">
        <v>320</v>
      </c>
    </row>
    <row r="213" spans="2:65" s="11" customFormat="1">
      <c r="B213" s="132"/>
      <c r="D213" s="133" t="s">
        <v>120</v>
      </c>
      <c r="E213" s="134" t="s">
        <v>1</v>
      </c>
      <c r="F213" s="135" t="s">
        <v>306</v>
      </c>
      <c r="H213" s="136">
        <v>22.55</v>
      </c>
      <c r="L213" s="132"/>
      <c r="M213" s="137"/>
      <c r="N213" s="138"/>
      <c r="O213" s="138"/>
      <c r="P213" s="138"/>
      <c r="Q213" s="138"/>
      <c r="R213" s="138"/>
      <c r="S213" s="138"/>
      <c r="T213" s="139"/>
      <c r="AT213" s="134" t="s">
        <v>120</v>
      </c>
      <c r="AU213" s="134" t="s">
        <v>73</v>
      </c>
      <c r="AV213" s="11" t="s">
        <v>73</v>
      </c>
      <c r="AW213" s="11" t="s">
        <v>26</v>
      </c>
      <c r="AX213" s="11" t="s">
        <v>63</v>
      </c>
      <c r="AY213" s="134" t="s">
        <v>107</v>
      </c>
    </row>
    <row r="214" spans="2:65" s="12" customFormat="1">
      <c r="B214" s="140"/>
      <c r="D214" s="133" t="s">
        <v>120</v>
      </c>
      <c r="E214" s="141" t="s">
        <v>1</v>
      </c>
      <c r="F214" s="142" t="s">
        <v>122</v>
      </c>
      <c r="H214" s="143">
        <v>22.55</v>
      </c>
      <c r="L214" s="140"/>
      <c r="M214" s="144"/>
      <c r="N214" s="145"/>
      <c r="O214" s="145"/>
      <c r="P214" s="145"/>
      <c r="Q214" s="145"/>
      <c r="R214" s="145"/>
      <c r="S214" s="145"/>
      <c r="T214" s="146"/>
      <c r="AT214" s="141" t="s">
        <v>120</v>
      </c>
      <c r="AU214" s="141" t="s">
        <v>73</v>
      </c>
      <c r="AV214" s="12" t="s">
        <v>114</v>
      </c>
      <c r="AW214" s="12" t="s">
        <v>26</v>
      </c>
      <c r="AX214" s="12" t="s">
        <v>71</v>
      </c>
      <c r="AY214" s="141" t="s">
        <v>107</v>
      </c>
    </row>
    <row r="215" spans="2:65" s="1" customFormat="1" ht="16.5" customHeight="1">
      <c r="B215" s="121"/>
      <c r="C215" s="122" t="s">
        <v>321</v>
      </c>
      <c r="D215" s="122" t="s">
        <v>109</v>
      </c>
      <c r="E215" s="123" t="s">
        <v>322</v>
      </c>
      <c r="F215" s="124" t="s">
        <v>323</v>
      </c>
      <c r="G215" s="125" t="s">
        <v>184</v>
      </c>
      <c r="H215" s="126">
        <v>40.68</v>
      </c>
      <c r="I215" s="127"/>
      <c r="J215" s="127">
        <f>ROUND(I215*H215,2)</f>
        <v>0</v>
      </c>
      <c r="K215" s="124" t="s">
        <v>118</v>
      </c>
      <c r="L215" s="25"/>
      <c r="M215" s="45" t="s">
        <v>1</v>
      </c>
      <c r="N215" s="128" t="s">
        <v>34</v>
      </c>
      <c r="O215" s="129">
        <v>0</v>
      </c>
      <c r="P215" s="129">
        <f>O215*H215</f>
        <v>0</v>
      </c>
      <c r="Q215" s="129">
        <v>0</v>
      </c>
      <c r="R215" s="129">
        <f>Q215*H215</f>
        <v>0</v>
      </c>
      <c r="S215" s="129">
        <v>0</v>
      </c>
      <c r="T215" s="130">
        <f>S215*H215</f>
        <v>0</v>
      </c>
      <c r="AR215" s="14" t="s">
        <v>114</v>
      </c>
      <c r="AT215" s="14" t="s">
        <v>109</v>
      </c>
      <c r="AU215" s="14" t="s">
        <v>73</v>
      </c>
      <c r="AY215" s="14" t="s">
        <v>107</v>
      </c>
      <c r="BE215" s="131">
        <f>IF(N215="základní",J215,0)</f>
        <v>0</v>
      </c>
      <c r="BF215" s="131">
        <f>IF(N215="snížená",J215,0)</f>
        <v>0</v>
      </c>
      <c r="BG215" s="131">
        <f>IF(N215="zákl. přenesená",J215,0)</f>
        <v>0</v>
      </c>
      <c r="BH215" s="131">
        <f>IF(N215="sníž. přenesená",J215,0)</f>
        <v>0</v>
      </c>
      <c r="BI215" s="131">
        <f>IF(N215="nulová",J215,0)</f>
        <v>0</v>
      </c>
      <c r="BJ215" s="14" t="s">
        <v>71</v>
      </c>
      <c r="BK215" s="131">
        <f>ROUND(I215*H215,2)</f>
        <v>0</v>
      </c>
      <c r="BL215" s="14" t="s">
        <v>114</v>
      </c>
      <c r="BM215" s="14" t="s">
        <v>324</v>
      </c>
    </row>
    <row r="216" spans="2:65" s="11" customFormat="1">
      <c r="B216" s="132"/>
      <c r="D216" s="133" t="s">
        <v>120</v>
      </c>
      <c r="E216" s="134" t="s">
        <v>1</v>
      </c>
      <c r="F216" s="135" t="s">
        <v>295</v>
      </c>
      <c r="H216" s="136">
        <v>23.04</v>
      </c>
      <c r="L216" s="132"/>
      <c r="M216" s="137"/>
      <c r="N216" s="138"/>
      <c r="O216" s="138"/>
      <c r="P216" s="138"/>
      <c r="Q216" s="138"/>
      <c r="R216" s="138"/>
      <c r="S216" s="138"/>
      <c r="T216" s="139"/>
      <c r="AT216" s="134" t="s">
        <v>120</v>
      </c>
      <c r="AU216" s="134" t="s">
        <v>73</v>
      </c>
      <c r="AV216" s="11" t="s">
        <v>73</v>
      </c>
      <c r="AW216" s="11" t="s">
        <v>26</v>
      </c>
      <c r="AX216" s="11" t="s">
        <v>63</v>
      </c>
      <c r="AY216" s="134" t="s">
        <v>107</v>
      </c>
    </row>
    <row r="217" spans="2:65" s="11" customFormat="1">
      <c r="B217" s="132"/>
      <c r="D217" s="133" t="s">
        <v>120</v>
      </c>
      <c r="E217" s="134" t="s">
        <v>1</v>
      </c>
      <c r="F217" s="135" t="s">
        <v>305</v>
      </c>
      <c r="H217" s="136">
        <v>17.64</v>
      </c>
      <c r="L217" s="132"/>
      <c r="M217" s="137"/>
      <c r="N217" s="138"/>
      <c r="O217" s="138"/>
      <c r="P217" s="138"/>
      <c r="Q217" s="138"/>
      <c r="R217" s="138"/>
      <c r="S217" s="138"/>
      <c r="T217" s="139"/>
      <c r="AT217" s="134" t="s">
        <v>120</v>
      </c>
      <c r="AU217" s="134" t="s">
        <v>73</v>
      </c>
      <c r="AV217" s="11" t="s">
        <v>73</v>
      </c>
      <c r="AW217" s="11" t="s">
        <v>26</v>
      </c>
      <c r="AX217" s="11" t="s">
        <v>63</v>
      </c>
      <c r="AY217" s="134" t="s">
        <v>107</v>
      </c>
    </row>
    <row r="218" spans="2:65" s="12" customFormat="1">
      <c r="B218" s="140"/>
      <c r="D218" s="133" t="s">
        <v>120</v>
      </c>
      <c r="E218" s="141" t="s">
        <v>1</v>
      </c>
      <c r="F218" s="142" t="s">
        <v>122</v>
      </c>
      <c r="H218" s="143">
        <v>40.68</v>
      </c>
      <c r="L218" s="140"/>
      <c r="M218" s="144"/>
      <c r="N218" s="145"/>
      <c r="O218" s="145"/>
      <c r="P218" s="145"/>
      <c r="Q218" s="145"/>
      <c r="R218" s="145"/>
      <c r="S218" s="145"/>
      <c r="T218" s="146"/>
      <c r="AT218" s="141" t="s">
        <v>120</v>
      </c>
      <c r="AU218" s="141" t="s">
        <v>73</v>
      </c>
      <c r="AV218" s="12" t="s">
        <v>114</v>
      </c>
      <c r="AW218" s="12" t="s">
        <v>26</v>
      </c>
      <c r="AX218" s="12" t="s">
        <v>71</v>
      </c>
      <c r="AY218" s="141" t="s">
        <v>107</v>
      </c>
    </row>
    <row r="219" spans="2:65" s="1" customFormat="1" ht="16.5" customHeight="1">
      <c r="B219" s="121"/>
      <c r="C219" s="122" t="s">
        <v>325</v>
      </c>
      <c r="D219" s="122" t="s">
        <v>109</v>
      </c>
      <c r="E219" s="123" t="s">
        <v>326</v>
      </c>
      <c r="F219" s="124" t="s">
        <v>327</v>
      </c>
      <c r="G219" s="125" t="s">
        <v>184</v>
      </c>
      <c r="H219" s="126">
        <v>52.2</v>
      </c>
      <c r="I219" s="127"/>
      <c r="J219" s="127">
        <f>ROUND(I219*H219,2)</f>
        <v>0</v>
      </c>
      <c r="K219" s="124" t="s">
        <v>118</v>
      </c>
      <c r="L219" s="25"/>
      <c r="M219" s="45" t="s">
        <v>1</v>
      </c>
      <c r="N219" s="128" t="s">
        <v>34</v>
      </c>
      <c r="O219" s="129">
        <v>0</v>
      </c>
      <c r="P219" s="129">
        <f>O219*H219</f>
        <v>0</v>
      </c>
      <c r="Q219" s="129">
        <v>0</v>
      </c>
      <c r="R219" s="129">
        <f>Q219*H219</f>
        <v>0</v>
      </c>
      <c r="S219" s="129">
        <v>0</v>
      </c>
      <c r="T219" s="130">
        <f>S219*H219</f>
        <v>0</v>
      </c>
      <c r="AR219" s="14" t="s">
        <v>114</v>
      </c>
      <c r="AT219" s="14" t="s">
        <v>109</v>
      </c>
      <c r="AU219" s="14" t="s">
        <v>73</v>
      </c>
      <c r="AY219" s="14" t="s">
        <v>107</v>
      </c>
      <c r="BE219" s="131">
        <f>IF(N219="základní",J219,0)</f>
        <v>0</v>
      </c>
      <c r="BF219" s="131">
        <f>IF(N219="snížená",J219,0)</f>
        <v>0</v>
      </c>
      <c r="BG219" s="131">
        <f>IF(N219="zákl. přenesená",J219,0)</f>
        <v>0</v>
      </c>
      <c r="BH219" s="131">
        <f>IF(N219="sníž. přenesená",J219,0)</f>
        <v>0</v>
      </c>
      <c r="BI219" s="131">
        <f>IF(N219="nulová",J219,0)</f>
        <v>0</v>
      </c>
      <c r="BJ219" s="14" t="s">
        <v>71</v>
      </c>
      <c r="BK219" s="131">
        <f>ROUND(I219*H219,2)</f>
        <v>0</v>
      </c>
      <c r="BL219" s="14" t="s">
        <v>114</v>
      </c>
      <c r="BM219" s="14" t="s">
        <v>328</v>
      </c>
    </row>
    <row r="220" spans="2:65" s="11" customFormat="1">
      <c r="B220" s="132"/>
      <c r="D220" s="133" t="s">
        <v>120</v>
      </c>
      <c r="E220" s="134" t="s">
        <v>1</v>
      </c>
      <c r="F220" s="135" t="s">
        <v>329</v>
      </c>
      <c r="H220" s="136">
        <v>52.2</v>
      </c>
      <c r="L220" s="132"/>
      <c r="M220" s="137"/>
      <c r="N220" s="138"/>
      <c r="O220" s="138"/>
      <c r="P220" s="138"/>
      <c r="Q220" s="138"/>
      <c r="R220" s="138"/>
      <c r="S220" s="138"/>
      <c r="T220" s="139"/>
      <c r="AT220" s="134" t="s">
        <v>120</v>
      </c>
      <c r="AU220" s="134" t="s">
        <v>73</v>
      </c>
      <c r="AV220" s="11" t="s">
        <v>73</v>
      </c>
      <c r="AW220" s="11" t="s">
        <v>26</v>
      </c>
      <c r="AX220" s="11" t="s">
        <v>63</v>
      </c>
      <c r="AY220" s="134" t="s">
        <v>107</v>
      </c>
    </row>
    <row r="221" spans="2:65" s="12" customFormat="1">
      <c r="B221" s="140"/>
      <c r="D221" s="133" t="s">
        <v>120</v>
      </c>
      <c r="E221" s="141" t="s">
        <v>1</v>
      </c>
      <c r="F221" s="142" t="s">
        <v>122</v>
      </c>
      <c r="H221" s="143">
        <v>52.2</v>
      </c>
      <c r="L221" s="140"/>
      <c r="M221" s="144"/>
      <c r="N221" s="145"/>
      <c r="O221" s="145"/>
      <c r="P221" s="145"/>
      <c r="Q221" s="145"/>
      <c r="R221" s="145"/>
      <c r="S221" s="145"/>
      <c r="T221" s="146"/>
      <c r="AT221" s="141" t="s">
        <v>120</v>
      </c>
      <c r="AU221" s="141" t="s">
        <v>73</v>
      </c>
      <c r="AV221" s="12" t="s">
        <v>114</v>
      </c>
      <c r="AW221" s="12" t="s">
        <v>26</v>
      </c>
      <c r="AX221" s="12" t="s">
        <v>71</v>
      </c>
      <c r="AY221" s="141" t="s">
        <v>107</v>
      </c>
    </row>
    <row r="222" spans="2:65" s="10" customFormat="1" ht="22.9" customHeight="1">
      <c r="B222" s="109"/>
      <c r="D222" s="110" t="s">
        <v>62</v>
      </c>
      <c r="E222" s="119" t="s">
        <v>330</v>
      </c>
      <c r="F222" s="119" t="s">
        <v>331</v>
      </c>
      <c r="J222" s="120">
        <f>BK222</f>
        <v>0</v>
      </c>
      <c r="L222" s="109"/>
      <c r="M222" s="113"/>
      <c r="N222" s="114"/>
      <c r="O222" s="114"/>
      <c r="P222" s="115">
        <f>P223</f>
        <v>1.9149900000000002</v>
      </c>
      <c r="Q222" s="114"/>
      <c r="R222" s="115">
        <f>R223</f>
        <v>0</v>
      </c>
      <c r="S222" s="114"/>
      <c r="T222" s="116">
        <f>T223</f>
        <v>0</v>
      </c>
      <c r="AR222" s="110" t="s">
        <v>71</v>
      </c>
      <c r="AT222" s="117" t="s">
        <v>62</v>
      </c>
      <c r="AU222" s="117" t="s">
        <v>71</v>
      </c>
      <c r="AY222" s="110" t="s">
        <v>107</v>
      </c>
      <c r="BK222" s="118">
        <f>BK223</f>
        <v>0</v>
      </c>
    </row>
    <row r="223" spans="2:65" s="1" customFormat="1" ht="16.5" customHeight="1">
      <c r="B223" s="121"/>
      <c r="C223" s="122" t="s">
        <v>332</v>
      </c>
      <c r="D223" s="122" t="s">
        <v>109</v>
      </c>
      <c r="E223" s="123" t="s">
        <v>333</v>
      </c>
      <c r="F223" s="124" t="s">
        <v>334</v>
      </c>
      <c r="G223" s="125" t="s">
        <v>184</v>
      </c>
      <c r="H223" s="126">
        <v>29.015000000000001</v>
      </c>
      <c r="I223" s="127"/>
      <c r="J223" s="127">
        <f>ROUND(I223*H223,2)</f>
        <v>0</v>
      </c>
      <c r="K223" s="124" t="s">
        <v>118</v>
      </c>
      <c r="L223" s="25"/>
      <c r="M223" s="156" t="s">
        <v>1</v>
      </c>
      <c r="N223" s="157" t="s">
        <v>34</v>
      </c>
      <c r="O223" s="158">
        <v>6.6000000000000003E-2</v>
      </c>
      <c r="P223" s="158">
        <f>O223*H223</f>
        <v>1.9149900000000002</v>
      </c>
      <c r="Q223" s="158">
        <v>0</v>
      </c>
      <c r="R223" s="158">
        <f>Q223*H223</f>
        <v>0</v>
      </c>
      <c r="S223" s="158">
        <v>0</v>
      </c>
      <c r="T223" s="159">
        <f>S223*H223</f>
        <v>0</v>
      </c>
      <c r="AR223" s="14" t="s">
        <v>114</v>
      </c>
      <c r="AT223" s="14" t="s">
        <v>109</v>
      </c>
      <c r="AU223" s="14" t="s">
        <v>73</v>
      </c>
      <c r="AY223" s="14" t="s">
        <v>107</v>
      </c>
      <c r="BE223" s="131">
        <f>IF(N223="základní",J223,0)</f>
        <v>0</v>
      </c>
      <c r="BF223" s="131">
        <f>IF(N223="snížená",J223,0)</f>
        <v>0</v>
      </c>
      <c r="BG223" s="131">
        <f>IF(N223="zákl. přenesená",J223,0)</f>
        <v>0</v>
      </c>
      <c r="BH223" s="131">
        <f>IF(N223="sníž. přenesená",J223,0)</f>
        <v>0</v>
      </c>
      <c r="BI223" s="131">
        <f>IF(N223="nulová",J223,0)</f>
        <v>0</v>
      </c>
      <c r="BJ223" s="14" t="s">
        <v>71</v>
      </c>
      <c r="BK223" s="131">
        <f>ROUND(I223*H223,2)</f>
        <v>0</v>
      </c>
      <c r="BL223" s="14" t="s">
        <v>114</v>
      </c>
      <c r="BM223" s="14" t="s">
        <v>335</v>
      </c>
    </row>
    <row r="224" spans="2:65" s="1" customFormat="1" ht="6.95" customHeight="1">
      <c r="B224" s="35"/>
      <c r="C224" s="36"/>
      <c r="D224" s="36"/>
      <c r="E224" s="36"/>
      <c r="F224" s="36"/>
      <c r="G224" s="36"/>
      <c r="H224" s="36"/>
      <c r="I224" s="36"/>
      <c r="J224" s="36"/>
      <c r="K224" s="36"/>
      <c r="L224" s="25"/>
    </row>
  </sheetData>
  <autoFilter ref="C85:K223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94"/>
  <sheetViews>
    <sheetView showGridLines="0" tabSelected="1" topLeftCell="D68" workbookViewId="0">
      <selection activeCell="J84" sqref="J8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9"/>
    </row>
    <row r="2" spans="1:46" ht="36.950000000000003" customHeight="1">
      <c r="L2" s="180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76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ht="24.95" customHeight="1">
      <c r="B4" s="17"/>
      <c r="D4" s="18" t="s">
        <v>77</v>
      </c>
      <c r="L4" s="17"/>
      <c r="M4" s="19" t="s">
        <v>10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22" t="s">
        <v>14</v>
      </c>
      <c r="L6" s="17"/>
    </row>
    <row r="7" spans="1:46" ht="16.5" customHeight="1">
      <c r="B7" s="17"/>
      <c r="E7" s="195" t="str">
        <f>'Rekapitulace stavby'!K6</f>
        <v>Opravy povrchů asfaltových cest v areálu ZOO - 3. etapa</v>
      </c>
      <c r="F7" s="196"/>
      <c r="G7" s="196"/>
      <c r="H7" s="196"/>
      <c r="L7" s="17"/>
    </row>
    <row r="8" spans="1:46" s="1" customFormat="1" ht="12" customHeight="1">
      <c r="B8" s="25"/>
      <c r="D8" s="22" t="s">
        <v>78</v>
      </c>
      <c r="L8" s="25"/>
    </row>
    <row r="9" spans="1:46" s="1" customFormat="1" ht="36.950000000000003" customHeight="1">
      <c r="B9" s="25"/>
      <c r="E9" s="168" t="s">
        <v>337</v>
      </c>
      <c r="F9" s="191"/>
      <c r="G9" s="191"/>
      <c r="H9" s="191"/>
      <c r="L9" s="25"/>
    </row>
    <row r="10" spans="1:46" s="1" customFormat="1">
      <c r="B10" s="25"/>
      <c r="L10" s="25"/>
    </row>
    <row r="11" spans="1:46" s="1" customFormat="1" ht="12" customHeight="1">
      <c r="B11" s="25"/>
      <c r="D11" s="22" t="s">
        <v>16</v>
      </c>
      <c r="F11" s="14" t="s">
        <v>1</v>
      </c>
      <c r="I11" s="22" t="s">
        <v>17</v>
      </c>
      <c r="J11" s="14" t="s">
        <v>1</v>
      </c>
      <c r="L11" s="25"/>
    </row>
    <row r="12" spans="1:46" s="1" customFormat="1" ht="12" customHeight="1">
      <c r="B12" s="25"/>
      <c r="D12" s="22" t="s">
        <v>18</v>
      </c>
      <c r="F12" s="14" t="s">
        <v>19</v>
      </c>
      <c r="I12" s="22" t="s">
        <v>20</v>
      </c>
      <c r="J12" s="42">
        <f>'Rekapitulace stavby'!AN8</f>
        <v>43521</v>
      </c>
      <c r="L12" s="25"/>
    </row>
    <row r="13" spans="1:46" s="1" customFormat="1" ht="10.9" customHeight="1">
      <c r="B13" s="25"/>
      <c r="L13" s="25"/>
    </row>
    <row r="14" spans="1:46" s="1" customFormat="1" ht="12" customHeight="1">
      <c r="B14" s="25"/>
      <c r="D14" s="22" t="s">
        <v>21</v>
      </c>
      <c r="I14" s="22" t="s">
        <v>22</v>
      </c>
      <c r="J14" s="14" t="str">
        <f>IF('Rekapitulace stavby'!AN10="","",'Rekapitulace stavby'!AN10)</f>
        <v/>
      </c>
      <c r="L14" s="25"/>
    </row>
    <row r="15" spans="1:46" s="1" customFormat="1" ht="18" customHeight="1">
      <c r="B15" s="25"/>
      <c r="E15" s="14" t="str">
        <f>IF('Rekapitulace stavby'!E11="","",'Rekapitulace stavby'!E11)</f>
        <v xml:space="preserve"> </v>
      </c>
      <c r="I15" s="22" t="s">
        <v>23</v>
      </c>
      <c r="J15" s="14" t="str">
        <f>IF('Rekapitulace stavby'!AN11="","",'Rekapitulace stavby'!AN11)</f>
        <v/>
      </c>
      <c r="L15" s="25"/>
    </row>
    <row r="16" spans="1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22</v>
      </c>
      <c r="J17" s="14" t="str">
        <f>'Rekapitulace stavby'!AN13</f>
        <v/>
      </c>
      <c r="L17" s="25"/>
    </row>
    <row r="18" spans="2:12" s="1" customFormat="1" ht="18" customHeight="1">
      <c r="B18" s="25"/>
      <c r="E18" s="177" t="str">
        <f>'Rekapitulace stavby'!E14</f>
        <v xml:space="preserve"> </v>
      </c>
      <c r="F18" s="177"/>
      <c r="G18" s="177"/>
      <c r="H18" s="177"/>
      <c r="I18" s="22" t="s">
        <v>23</v>
      </c>
      <c r="J18" s="14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22</v>
      </c>
      <c r="J20" s="14" t="str">
        <f>IF('Rekapitulace stavby'!AN16="","",'Rekapitulace stavby'!AN16)</f>
        <v/>
      </c>
      <c r="L20" s="25"/>
    </row>
    <row r="21" spans="2:12" s="1" customFormat="1" ht="18" customHeight="1">
      <c r="B21" s="25"/>
      <c r="E21" s="14" t="str">
        <f>IF('Rekapitulace stavby'!E17="","",'Rekapitulace stavby'!E17)</f>
        <v xml:space="preserve"> </v>
      </c>
      <c r="I21" s="22" t="s">
        <v>23</v>
      </c>
      <c r="J21" s="14" t="str">
        <f>IF('Rekapitulace stavby'!AN17="","",'Rekapitulace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27</v>
      </c>
      <c r="I23" s="22" t="s">
        <v>22</v>
      </c>
      <c r="J23" s="14" t="str">
        <f>IF('Rekapitulace stavby'!AN19="","",'Rekapitulace stavby'!AN19)</f>
        <v/>
      </c>
      <c r="L23" s="25"/>
    </row>
    <row r="24" spans="2:12" s="1" customFormat="1" ht="18" customHeight="1">
      <c r="B24" s="25"/>
      <c r="E24" s="14" t="str">
        <f>IF('Rekapitulace stavby'!E20="","",'Rekapitulace stavby'!E20)</f>
        <v xml:space="preserve"> </v>
      </c>
      <c r="I24" s="22" t="s">
        <v>23</v>
      </c>
      <c r="J24" s="14" t="str">
        <f>IF('Rekapitulace stavby'!AN20="","",'Rekapitulace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28</v>
      </c>
      <c r="L26" s="25"/>
    </row>
    <row r="27" spans="2:12" s="6" customFormat="1" ht="16.5" customHeight="1">
      <c r="B27" s="80"/>
      <c r="E27" s="181" t="s">
        <v>1</v>
      </c>
      <c r="F27" s="181"/>
      <c r="G27" s="181"/>
      <c r="H27" s="181"/>
      <c r="L27" s="80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3"/>
      <c r="E29" s="43"/>
      <c r="F29" s="43"/>
      <c r="G29" s="43"/>
      <c r="H29" s="43"/>
      <c r="I29" s="43"/>
      <c r="J29" s="43"/>
      <c r="K29" s="43"/>
      <c r="L29" s="25"/>
    </row>
    <row r="30" spans="2:12" s="1" customFormat="1" ht="25.35" customHeight="1">
      <c r="B30" s="25"/>
      <c r="D30" s="81" t="s">
        <v>29</v>
      </c>
      <c r="J30" s="57">
        <f>ROUND(J81, 2)</f>
        <v>0</v>
      </c>
      <c r="L30" s="25"/>
    </row>
    <row r="31" spans="2:12" s="1" customFormat="1" ht="6.95" customHeight="1">
      <c r="B31" s="25"/>
      <c r="D31" s="43"/>
      <c r="E31" s="43"/>
      <c r="F31" s="43"/>
      <c r="G31" s="43"/>
      <c r="H31" s="43"/>
      <c r="I31" s="43"/>
      <c r="J31" s="43"/>
      <c r="K31" s="43"/>
      <c r="L31" s="25"/>
    </row>
    <row r="32" spans="2:12" s="1" customFormat="1" ht="14.45" customHeight="1">
      <c r="B32" s="25"/>
      <c r="F32" s="28" t="s">
        <v>31</v>
      </c>
      <c r="I32" s="28" t="s">
        <v>30</v>
      </c>
      <c r="J32" s="28" t="s">
        <v>32</v>
      </c>
      <c r="L32" s="25"/>
    </row>
    <row r="33" spans="2:12" s="1" customFormat="1" ht="14.45" customHeight="1">
      <c r="B33" s="25"/>
      <c r="D33" s="22" t="s">
        <v>33</v>
      </c>
      <c r="E33" s="22" t="s">
        <v>34</v>
      </c>
      <c r="F33" s="82">
        <f>ROUND((SUM(BE81:BE93)),  2)</f>
        <v>0</v>
      </c>
      <c r="I33" s="30">
        <v>0.21</v>
      </c>
      <c r="J33" s="82">
        <f>ROUND(((SUM(BE81:BE93))*I33),  2)</f>
        <v>0</v>
      </c>
      <c r="L33" s="25"/>
    </row>
    <row r="34" spans="2:12" s="1" customFormat="1" ht="14.45" customHeight="1">
      <c r="B34" s="25"/>
      <c r="E34" s="22" t="s">
        <v>35</v>
      </c>
      <c r="F34" s="82">
        <f>ROUND((SUM(BF81:BF93)),  2)</f>
        <v>0</v>
      </c>
      <c r="I34" s="30">
        <v>0.15</v>
      </c>
      <c r="J34" s="82">
        <f>ROUND(((SUM(BF81:BF93))*I34),  2)</f>
        <v>0</v>
      </c>
      <c r="L34" s="25"/>
    </row>
    <row r="35" spans="2:12" s="1" customFormat="1" ht="14.45" hidden="1" customHeight="1">
      <c r="B35" s="25"/>
      <c r="E35" s="22" t="s">
        <v>36</v>
      </c>
      <c r="F35" s="82">
        <f>ROUND((SUM(BG81:BG93)),  2)</f>
        <v>0</v>
      </c>
      <c r="I35" s="30">
        <v>0.21</v>
      </c>
      <c r="J35" s="82">
        <f>0</f>
        <v>0</v>
      </c>
      <c r="L35" s="25"/>
    </row>
    <row r="36" spans="2:12" s="1" customFormat="1" ht="14.45" hidden="1" customHeight="1">
      <c r="B36" s="25"/>
      <c r="E36" s="22" t="s">
        <v>37</v>
      </c>
      <c r="F36" s="82">
        <f>ROUND((SUM(BH81:BH93)),  2)</f>
        <v>0</v>
      </c>
      <c r="I36" s="30">
        <v>0.15</v>
      </c>
      <c r="J36" s="82">
        <f>0</f>
        <v>0</v>
      </c>
      <c r="L36" s="25"/>
    </row>
    <row r="37" spans="2:12" s="1" customFormat="1" ht="14.45" hidden="1" customHeight="1">
      <c r="B37" s="25"/>
      <c r="E37" s="22" t="s">
        <v>38</v>
      </c>
      <c r="F37" s="82">
        <f>ROUND((SUM(BI81:BI93)),  2)</f>
        <v>0</v>
      </c>
      <c r="I37" s="30">
        <v>0</v>
      </c>
      <c r="J37" s="82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3"/>
      <c r="D39" s="84" t="s">
        <v>39</v>
      </c>
      <c r="E39" s="48"/>
      <c r="F39" s="48"/>
      <c r="G39" s="85" t="s">
        <v>40</v>
      </c>
      <c r="H39" s="86" t="s">
        <v>41</v>
      </c>
      <c r="I39" s="48"/>
      <c r="J39" s="87">
        <f>SUM(J30:J37)</f>
        <v>0</v>
      </c>
      <c r="K39" s="88"/>
      <c r="L39" s="25"/>
    </row>
    <row r="40" spans="2:12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25"/>
    </row>
    <row r="44" spans="2:12" s="1" customFormat="1" ht="6.95" customHeight="1"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25"/>
    </row>
    <row r="45" spans="2:12" s="1" customFormat="1" ht="24.95" customHeight="1">
      <c r="B45" s="25"/>
      <c r="C45" s="18" t="s">
        <v>80</v>
      </c>
      <c r="L45" s="25"/>
    </row>
    <row r="46" spans="2:12" s="1" customFormat="1" ht="6.95" customHeight="1">
      <c r="B46" s="25"/>
      <c r="L46" s="25"/>
    </row>
    <row r="47" spans="2:12" s="1" customFormat="1" ht="12" customHeight="1">
      <c r="B47" s="25"/>
      <c r="C47" s="22" t="s">
        <v>14</v>
      </c>
      <c r="L47" s="25"/>
    </row>
    <row r="48" spans="2:12" s="1" customFormat="1" ht="16.5" customHeight="1">
      <c r="B48" s="25"/>
      <c r="E48" s="195" t="str">
        <f>E7</f>
        <v>Opravy povrchů asfaltových cest v areálu ZOO - 3. etapa</v>
      </c>
      <c r="F48" s="196"/>
      <c r="G48" s="196"/>
      <c r="H48" s="196"/>
      <c r="L48" s="25"/>
    </row>
    <row r="49" spans="2:47" s="1" customFormat="1" ht="12" customHeight="1">
      <c r="B49" s="25"/>
      <c r="C49" s="22" t="s">
        <v>78</v>
      </c>
      <c r="L49" s="25"/>
    </row>
    <row r="50" spans="2:47" s="1" customFormat="1" ht="16.5" customHeight="1">
      <c r="B50" s="25"/>
      <c r="E50" s="168" t="str">
        <f>E9</f>
        <v>101 - VON</v>
      </c>
      <c r="F50" s="191"/>
      <c r="G50" s="191"/>
      <c r="H50" s="191"/>
      <c r="L50" s="25"/>
    </row>
    <row r="51" spans="2:47" s="1" customFormat="1" ht="6.95" customHeight="1">
      <c r="B51" s="25"/>
      <c r="L51" s="25"/>
    </row>
    <row r="52" spans="2:47" s="1" customFormat="1" ht="12" customHeight="1">
      <c r="B52" s="25"/>
      <c r="C52" s="22" t="s">
        <v>18</v>
      </c>
      <c r="F52" s="14" t="str">
        <f>F12</f>
        <v xml:space="preserve"> </v>
      </c>
      <c r="I52" s="22" t="s">
        <v>20</v>
      </c>
      <c r="J52" s="42">
        <f>IF(J12="","",J12)</f>
        <v>43521</v>
      </c>
      <c r="L52" s="25"/>
    </row>
    <row r="53" spans="2:47" s="1" customFormat="1" ht="6.95" customHeight="1">
      <c r="B53" s="25"/>
      <c r="L53" s="25"/>
    </row>
    <row r="54" spans="2:47" s="1" customFormat="1" ht="13.7" customHeight="1">
      <c r="B54" s="25"/>
      <c r="C54" s="22" t="s">
        <v>21</v>
      </c>
      <c r="F54" s="14" t="str">
        <f>E15</f>
        <v xml:space="preserve"> </v>
      </c>
      <c r="I54" s="22" t="s">
        <v>25</v>
      </c>
      <c r="J54" s="23" t="str">
        <f>E21</f>
        <v xml:space="preserve"> </v>
      </c>
      <c r="L54" s="25"/>
    </row>
    <row r="55" spans="2:47" s="1" customFormat="1" ht="13.7" customHeight="1">
      <c r="B55" s="25"/>
      <c r="C55" s="22" t="s">
        <v>24</v>
      </c>
      <c r="F55" s="14" t="str">
        <f>IF(E18="","",E18)</f>
        <v xml:space="preserve"> </v>
      </c>
      <c r="I55" s="22" t="s">
        <v>27</v>
      </c>
      <c r="J55" s="23" t="str">
        <f>E24</f>
        <v xml:space="preserve"> </v>
      </c>
      <c r="L55" s="25"/>
    </row>
    <row r="56" spans="2:47" s="1" customFormat="1" ht="10.35" customHeight="1">
      <c r="B56" s="25"/>
      <c r="L56" s="25"/>
    </row>
    <row r="57" spans="2:47" s="1" customFormat="1" ht="29.25" customHeight="1">
      <c r="B57" s="25"/>
      <c r="C57" s="89" t="s">
        <v>81</v>
      </c>
      <c r="D57" s="83"/>
      <c r="E57" s="83"/>
      <c r="F57" s="83"/>
      <c r="G57" s="83"/>
      <c r="H57" s="83"/>
      <c r="I57" s="83"/>
      <c r="J57" s="90" t="s">
        <v>82</v>
      </c>
      <c r="K57" s="83"/>
      <c r="L57" s="25"/>
    </row>
    <row r="58" spans="2:47" s="1" customFormat="1" ht="10.35" customHeight="1">
      <c r="B58" s="25"/>
      <c r="L58" s="25"/>
    </row>
    <row r="59" spans="2:47" s="1" customFormat="1" ht="22.9" customHeight="1">
      <c r="B59" s="25"/>
      <c r="C59" s="91" t="s">
        <v>83</v>
      </c>
      <c r="J59" s="57">
        <f>J81</f>
        <v>0</v>
      </c>
      <c r="L59" s="25"/>
      <c r="AU59" s="14" t="s">
        <v>84</v>
      </c>
    </row>
    <row r="60" spans="2:47" s="7" customFormat="1" ht="24.95" customHeight="1">
      <c r="B60" s="92"/>
      <c r="D60" s="93" t="s">
        <v>338</v>
      </c>
      <c r="E60" s="94"/>
      <c r="F60" s="94"/>
      <c r="G60" s="94"/>
      <c r="H60" s="94"/>
      <c r="I60" s="94"/>
      <c r="J60" s="95">
        <f>J82</f>
        <v>0</v>
      </c>
      <c r="L60" s="92"/>
    </row>
    <row r="61" spans="2:47" s="8" customFormat="1" ht="19.899999999999999" customHeight="1">
      <c r="B61" s="96"/>
      <c r="D61" s="97" t="s">
        <v>339</v>
      </c>
      <c r="E61" s="98"/>
      <c r="F61" s="98"/>
      <c r="G61" s="98"/>
      <c r="H61" s="98"/>
      <c r="I61" s="98"/>
      <c r="J61" s="99">
        <f>J83</f>
        <v>0</v>
      </c>
      <c r="L61" s="96"/>
    </row>
    <row r="62" spans="2:47" s="1" customFormat="1" ht="21.75" customHeight="1">
      <c r="B62" s="25"/>
      <c r="L62" s="25"/>
    </row>
    <row r="63" spans="2:47" s="1" customFormat="1" ht="6.95" customHeight="1">
      <c r="B63" s="35"/>
      <c r="C63" s="36"/>
      <c r="D63" s="36"/>
      <c r="E63" s="36"/>
      <c r="F63" s="36"/>
      <c r="G63" s="36"/>
      <c r="H63" s="36"/>
      <c r="I63" s="36"/>
      <c r="J63" s="36"/>
      <c r="K63" s="36"/>
      <c r="L63" s="25"/>
    </row>
    <row r="67" spans="2:20" s="1" customFormat="1" ht="6.95" customHeight="1"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25"/>
    </row>
    <row r="68" spans="2:20" s="1" customFormat="1" ht="24.95" customHeight="1">
      <c r="B68" s="25"/>
      <c r="C68" s="18" t="s">
        <v>92</v>
      </c>
      <c r="L68" s="25"/>
    </row>
    <row r="69" spans="2:20" s="1" customFormat="1" ht="6.95" customHeight="1">
      <c r="B69" s="25"/>
      <c r="L69" s="25"/>
    </row>
    <row r="70" spans="2:20" s="1" customFormat="1" ht="12" customHeight="1">
      <c r="B70" s="25"/>
      <c r="C70" s="22" t="s">
        <v>14</v>
      </c>
      <c r="L70" s="25"/>
    </row>
    <row r="71" spans="2:20" s="1" customFormat="1" ht="16.5" customHeight="1">
      <c r="B71" s="25"/>
      <c r="E71" s="195" t="str">
        <f>E7</f>
        <v>Opravy povrchů asfaltových cest v areálu ZOO - 3. etapa</v>
      </c>
      <c r="F71" s="196"/>
      <c r="G71" s="196"/>
      <c r="H71" s="196"/>
      <c r="L71" s="25"/>
    </row>
    <row r="72" spans="2:20" s="1" customFormat="1" ht="12" customHeight="1">
      <c r="B72" s="25"/>
      <c r="C72" s="22" t="s">
        <v>78</v>
      </c>
      <c r="L72" s="25"/>
    </row>
    <row r="73" spans="2:20" s="1" customFormat="1" ht="16.5" customHeight="1">
      <c r="B73" s="25"/>
      <c r="E73" s="168" t="str">
        <f>E9</f>
        <v>101 - VON</v>
      </c>
      <c r="F73" s="191"/>
      <c r="G73" s="191"/>
      <c r="H73" s="191"/>
      <c r="L73" s="25"/>
    </row>
    <row r="74" spans="2:20" s="1" customFormat="1" ht="6.95" customHeight="1">
      <c r="B74" s="25"/>
      <c r="L74" s="25"/>
    </row>
    <row r="75" spans="2:20" s="1" customFormat="1" ht="12" customHeight="1">
      <c r="B75" s="25"/>
      <c r="C75" s="22" t="s">
        <v>18</v>
      </c>
      <c r="F75" s="14" t="str">
        <f>F12</f>
        <v xml:space="preserve"> </v>
      </c>
      <c r="I75" s="22" t="s">
        <v>20</v>
      </c>
      <c r="J75" s="42">
        <f>IF(J12="","",J12)</f>
        <v>43521</v>
      </c>
      <c r="L75" s="25"/>
    </row>
    <row r="76" spans="2:20" s="1" customFormat="1" ht="6.95" customHeight="1">
      <c r="B76" s="25"/>
      <c r="L76" s="25"/>
    </row>
    <row r="77" spans="2:20" s="1" customFormat="1" ht="13.7" customHeight="1">
      <c r="B77" s="25"/>
      <c r="C77" s="22" t="s">
        <v>21</v>
      </c>
      <c r="F77" s="14" t="str">
        <f>E15</f>
        <v xml:space="preserve"> </v>
      </c>
      <c r="I77" s="22" t="s">
        <v>25</v>
      </c>
      <c r="J77" s="23" t="str">
        <f>E21</f>
        <v xml:space="preserve"> </v>
      </c>
      <c r="L77" s="25"/>
    </row>
    <row r="78" spans="2:20" s="1" customFormat="1" ht="13.7" customHeight="1">
      <c r="B78" s="25"/>
      <c r="C78" s="22" t="s">
        <v>24</v>
      </c>
      <c r="F78" s="14" t="str">
        <f>IF(E18="","",E18)</f>
        <v xml:space="preserve"> </v>
      </c>
      <c r="I78" s="22" t="s">
        <v>27</v>
      </c>
      <c r="J78" s="23" t="str">
        <f>E24</f>
        <v xml:space="preserve"> </v>
      </c>
      <c r="L78" s="25"/>
    </row>
    <row r="79" spans="2:20" s="1" customFormat="1" ht="10.35" customHeight="1">
      <c r="B79" s="25"/>
      <c r="L79" s="25"/>
    </row>
    <row r="80" spans="2:20" s="9" customFormat="1" ht="29.25" customHeight="1">
      <c r="B80" s="100"/>
      <c r="C80" s="101" t="s">
        <v>93</v>
      </c>
      <c r="D80" s="102" t="s">
        <v>48</v>
      </c>
      <c r="E80" s="102" t="s">
        <v>44</v>
      </c>
      <c r="F80" s="102" t="s">
        <v>45</v>
      </c>
      <c r="G80" s="102" t="s">
        <v>94</v>
      </c>
      <c r="H80" s="102" t="s">
        <v>95</v>
      </c>
      <c r="I80" s="102" t="s">
        <v>96</v>
      </c>
      <c r="J80" s="103" t="s">
        <v>82</v>
      </c>
      <c r="K80" s="104" t="s">
        <v>97</v>
      </c>
      <c r="L80" s="100"/>
      <c r="M80" s="50" t="s">
        <v>1</v>
      </c>
      <c r="N80" s="51" t="s">
        <v>33</v>
      </c>
      <c r="O80" s="51" t="s">
        <v>98</v>
      </c>
      <c r="P80" s="51" t="s">
        <v>99</v>
      </c>
      <c r="Q80" s="51" t="s">
        <v>100</v>
      </c>
      <c r="R80" s="51" t="s">
        <v>101</v>
      </c>
      <c r="S80" s="51" t="s">
        <v>102</v>
      </c>
      <c r="T80" s="52" t="s">
        <v>103</v>
      </c>
    </row>
    <row r="81" spans="2:65" s="1" customFormat="1" ht="22.9" customHeight="1">
      <c r="B81" s="25"/>
      <c r="C81" s="55" t="s">
        <v>104</v>
      </c>
      <c r="J81" s="105">
        <f>BK81</f>
        <v>0</v>
      </c>
      <c r="L81" s="25"/>
      <c r="M81" s="53"/>
      <c r="N81" s="43"/>
      <c r="O81" s="43"/>
      <c r="P81" s="106">
        <f>P82</f>
        <v>0</v>
      </c>
      <c r="Q81" s="43"/>
      <c r="R81" s="106">
        <f>R82</f>
        <v>0</v>
      </c>
      <c r="S81" s="43"/>
      <c r="T81" s="107">
        <f>T82</f>
        <v>0</v>
      </c>
      <c r="AT81" s="14" t="s">
        <v>62</v>
      </c>
      <c r="AU81" s="14" t="s">
        <v>84</v>
      </c>
      <c r="BK81" s="108">
        <f>BK82</f>
        <v>0</v>
      </c>
    </row>
    <row r="82" spans="2:65" s="10" customFormat="1" ht="25.9" customHeight="1">
      <c r="B82" s="109"/>
      <c r="D82" s="110" t="s">
        <v>62</v>
      </c>
      <c r="E82" s="111" t="s">
        <v>340</v>
      </c>
      <c r="F82" s="111" t="s">
        <v>340</v>
      </c>
      <c r="J82" s="112">
        <f>BK82</f>
        <v>0</v>
      </c>
      <c r="L82" s="109"/>
      <c r="M82" s="113"/>
      <c r="N82" s="114"/>
      <c r="O82" s="114"/>
      <c r="P82" s="115">
        <f>P83</f>
        <v>0</v>
      </c>
      <c r="Q82" s="114"/>
      <c r="R82" s="115">
        <f>R83</f>
        <v>0</v>
      </c>
      <c r="S82" s="114"/>
      <c r="T82" s="116">
        <f>T83</f>
        <v>0</v>
      </c>
      <c r="AR82" s="110" t="s">
        <v>114</v>
      </c>
      <c r="AT82" s="117" t="s">
        <v>62</v>
      </c>
      <c r="AU82" s="117" t="s">
        <v>63</v>
      </c>
      <c r="AY82" s="110" t="s">
        <v>107</v>
      </c>
      <c r="BK82" s="118">
        <f>BK83</f>
        <v>0</v>
      </c>
    </row>
    <row r="83" spans="2:65" s="10" customFormat="1" ht="22.9" customHeight="1">
      <c r="B83" s="109"/>
      <c r="D83" s="110" t="s">
        <v>62</v>
      </c>
      <c r="E83" s="119" t="s">
        <v>74</v>
      </c>
      <c r="F83" s="119" t="s">
        <v>75</v>
      </c>
      <c r="J83" s="120">
        <f>BK83</f>
        <v>0</v>
      </c>
      <c r="L83" s="109"/>
      <c r="M83" s="113"/>
      <c r="N83" s="114"/>
      <c r="O83" s="114"/>
      <c r="P83" s="115">
        <f>SUM(P84:P93)</f>
        <v>0</v>
      </c>
      <c r="Q83" s="114"/>
      <c r="R83" s="115">
        <f>SUM(R84:R93)</f>
        <v>0</v>
      </c>
      <c r="S83" s="114"/>
      <c r="T83" s="116">
        <f>SUM(T84:T93)</f>
        <v>0</v>
      </c>
      <c r="AR83" s="110" t="s">
        <v>114</v>
      </c>
      <c r="AT83" s="117" t="s">
        <v>62</v>
      </c>
      <c r="AU83" s="117" t="s">
        <v>71</v>
      </c>
      <c r="AY83" s="110" t="s">
        <v>107</v>
      </c>
      <c r="BK83" s="118">
        <f>SUM(BK84:BK93)</f>
        <v>0</v>
      </c>
    </row>
    <row r="84" spans="2:65" s="1" customFormat="1" ht="16.5" customHeight="1">
      <c r="B84" s="121"/>
      <c r="C84" s="122" t="s">
        <v>71</v>
      </c>
      <c r="D84" s="122" t="s">
        <v>109</v>
      </c>
      <c r="E84" s="123" t="s">
        <v>341</v>
      </c>
      <c r="F84" s="124" t="s">
        <v>342</v>
      </c>
      <c r="G84" s="125" t="s">
        <v>343</v>
      </c>
      <c r="H84" s="126">
        <v>4</v>
      </c>
      <c r="I84" s="127"/>
      <c r="J84" s="127">
        <f t="shared" ref="J84:J93" si="0">ROUND(I84*H84,2)</f>
        <v>0</v>
      </c>
      <c r="K84" s="124" t="s">
        <v>1</v>
      </c>
      <c r="L84" s="25"/>
      <c r="M84" s="45" t="s">
        <v>1</v>
      </c>
      <c r="N84" s="128" t="s">
        <v>34</v>
      </c>
      <c r="O84" s="129">
        <v>0</v>
      </c>
      <c r="P84" s="129">
        <f t="shared" ref="P84:P93" si="1">O84*H84</f>
        <v>0</v>
      </c>
      <c r="Q84" s="129">
        <v>0</v>
      </c>
      <c r="R84" s="129">
        <f t="shared" ref="R84:R93" si="2">Q84*H84</f>
        <v>0</v>
      </c>
      <c r="S84" s="129">
        <v>0</v>
      </c>
      <c r="T84" s="130">
        <f t="shared" ref="T84:T93" si="3">S84*H84</f>
        <v>0</v>
      </c>
      <c r="AR84" s="14" t="s">
        <v>344</v>
      </c>
      <c r="AT84" s="14" t="s">
        <v>109</v>
      </c>
      <c r="AU84" s="14" t="s">
        <v>73</v>
      </c>
      <c r="AY84" s="14" t="s">
        <v>107</v>
      </c>
      <c r="BE84" s="131">
        <f t="shared" ref="BE84:BE93" si="4">IF(N84="základní",J84,0)</f>
        <v>0</v>
      </c>
      <c r="BF84" s="131">
        <f t="shared" ref="BF84:BF93" si="5">IF(N84="snížená",J84,0)</f>
        <v>0</v>
      </c>
      <c r="BG84" s="131">
        <f t="shared" ref="BG84:BG93" si="6">IF(N84="zákl. přenesená",J84,0)</f>
        <v>0</v>
      </c>
      <c r="BH84" s="131">
        <f t="shared" ref="BH84:BH93" si="7">IF(N84="sníž. přenesená",J84,0)</f>
        <v>0</v>
      </c>
      <c r="BI84" s="131">
        <f t="shared" ref="BI84:BI93" si="8">IF(N84="nulová",J84,0)</f>
        <v>0</v>
      </c>
      <c r="BJ84" s="14" t="s">
        <v>71</v>
      </c>
      <c r="BK84" s="131">
        <f t="shared" ref="BK84:BK93" si="9">ROUND(I84*H84,2)</f>
        <v>0</v>
      </c>
      <c r="BL84" s="14" t="s">
        <v>344</v>
      </c>
      <c r="BM84" s="14" t="s">
        <v>345</v>
      </c>
    </row>
    <row r="85" spans="2:65" s="1" customFormat="1" ht="16.5" customHeight="1">
      <c r="B85" s="121"/>
      <c r="C85" s="122" t="s">
        <v>73</v>
      </c>
      <c r="D85" s="122" t="s">
        <v>109</v>
      </c>
      <c r="E85" s="123" t="s">
        <v>346</v>
      </c>
      <c r="F85" s="124" t="s">
        <v>347</v>
      </c>
      <c r="G85" s="125" t="s">
        <v>343</v>
      </c>
      <c r="H85" s="126">
        <v>3</v>
      </c>
      <c r="I85" s="127"/>
      <c r="J85" s="127">
        <f t="shared" si="0"/>
        <v>0</v>
      </c>
      <c r="K85" s="124" t="s">
        <v>1</v>
      </c>
      <c r="L85" s="25"/>
      <c r="M85" s="45" t="s">
        <v>1</v>
      </c>
      <c r="N85" s="128" t="s">
        <v>34</v>
      </c>
      <c r="O85" s="129">
        <v>0</v>
      </c>
      <c r="P85" s="129">
        <f t="shared" si="1"/>
        <v>0</v>
      </c>
      <c r="Q85" s="129">
        <v>0</v>
      </c>
      <c r="R85" s="129">
        <f t="shared" si="2"/>
        <v>0</v>
      </c>
      <c r="S85" s="129">
        <v>0</v>
      </c>
      <c r="T85" s="130">
        <f t="shared" si="3"/>
        <v>0</v>
      </c>
      <c r="AR85" s="14" t="s">
        <v>344</v>
      </c>
      <c r="AT85" s="14" t="s">
        <v>109</v>
      </c>
      <c r="AU85" s="14" t="s">
        <v>73</v>
      </c>
      <c r="AY85" s="14" t="s">
        <v>107</v>
      </c>
      <c r="BE85" s="131">
        <f t="shared" si="4"/>
        <v>0</v>
      </c>
      <c r="BF85" s="131">
        <f t="shared" si="5"/>
        <v>0</v>
      </c>
      <c r="BG85" s="131">
        <f t="shared" si="6"/>
        <v>0</v>
      </c>
      <c r="BH85" s="131">
        <f t="shared" si="7"/>
        <v>0</v>
      </c>
      <c r="BI85" s="131">
        <f t="shared" si="8"/>
        <v>0</v>
      </c>
      <c r="BJ85" s="14" t="s">
        <v>71</v>
      </c>
      <c r="BK85" s="131">
        <f t="shared" si="9"/>
        <v>0</v>
      </c>
      <c r="BL85" s="14" t="s">
        <v>344</v>
      </c>
      <c r="BM85" s="14" t="s">
        <v>348</v>
      </c>
    </row>
    <row r="86" spans="2:65" s="1" customFormat="1" ht="16.5" customHeight="1">
      <c r="B86" s="121"/>
      <c r="C86" s="122" t="s">
        <v>123</v>
      </c>
      <c r="D86" s="122" t="s">
        <v>109</v>
      </c>
      <c r="E86" s="123" t="s">
        <v>349</v>
      </c>
      <c r="F86" s="124" t="s">
        <v>350</v>
      </c>
      <c r="G86" s="125" t="s">
        <v>351</v>
      </c>
      <c r="H86" s="126"/>
      <c r="I86" s="127"/>
      <c r="J86" s="127">
        <f t="shared" si="0"/>
        <v>0</v>
      </c>
      <c r="K86" s="124" t="s">
        <v>1</v>
      </c>
      <c r="L86" s="25"/>
      <c r="M86" s="45" t="s">
        <v>1</v>
      </c>
      <c r="N86" s="128" t="s">
        <v>34</v>
      </c>
      <c r="O86" s="129">
        <v>0</v>
      </c>
      <c r="P86" s="129">
        <f t="shared" si="1"/>
        <v>0</v>
      </c>
      <c r="Q86" s="129">
        <v>0</v>
      </c>
      <c r="R86" s="129">
        <f t="shared" si="2"/>
        <v>0</v>
      </c>
      <c r="S86" s="129">
        <v>0</v>
      </c>
      <c r="T86" s="130">
        <f t="shared" si="3"/>
        <v>0</v>
      </c>
      <c r="AR86" s="14" t="s">
        <v>344</v>
      </c>
      <c r="AT86" s="14" t="s">
        <v>109</v>
      </c>
      <c r="AU86" s="14" t="s">
        <v>73</v>
      </c>
      <c r="AY86" s="14" t="s">
        <v>107</v>
      </c>
      <c r="BE86" s="131">
        <f t="shared" si="4"/>
        <v>0</v>
      </c>
      <c r="BF86" s="131">
        <f t="shared" si="5"/>
        <v>0</v>
      </c>
      <c r="BG86" s="131">
        <f t="shared" si="6"/>
        <v>0</v>
      </c>
      <c r="BH86" s="131">
        <f t="shared" si="7"/>
        <v>0</v>
      </c>
      <c r="BI86" s="131">
        <f t="shared" si="8"/>
        <v>0</v>
      </c>
      <c r="BJ86" s="14" t="s">
        <v>71</v>
      </c>
      <c r="BK86" s="131">
        <f t="shared" si="9"/>
        <v>0</v>
      </c>
      <c r="BL86" s="14" t="s">
        <v>344</v>
      </c>
      <c r="BM86" s="14" t="s">
        <v>352</v>
      </c>
    </row>
    <row r="87" spans="2:65" s="1" customFormat="1" ht="16.5" customHeight="1">
      <c r="B87" s="121"/>
      <c r="C87" s="122" t="s">
        <v>114</v>
      </c>
      <c r="D87" s="122" t="s">
        <v>109</v>
      </c>
      <c r="E87" s="123" t="s">
        <v>353</v>
      </c>
      <c r="F87" s="124" t="s">
        <v>354</v>
      </c>
      <c r="G87" s="125" t="s">
        <v>351</v>
      </c>
      <c r="H87" s="126"/>
      <c r="I87" s="127"/>
      <c r="J87" s="127">
        <f t="shared" si="0"/>
        <v>0</v>
      </c>
      <c r="K87" s="124" t="s">
        <v>1</v>
      </c>
      <c r="L87" s="25"/>
      <c r="M87" s="45" t="s">
        <v>1</v>
      </c>
      <c r="N87" s="128" t="s">
        <v>34</v>
      </c>
      <c r="O87" s="129">
        <v>0</v>
      </c>
      <c r="P87" s="129">
        <f t="shared" si="1"/>
        <v>0</v>
      </c>
      <c r="Q87" s="129">
        <v>0</v>
      </c>
      <c r="R87" s="129">
        <f t="shared" si="2"/>
        <v>0</v>
      </c>
      <c r="S87" s="129">
        <v>0</v>
      </c>
      <c r="T87" s="130">
        <f t="shared" si="3"/>
        <v>0</v>
      </c>
      <c r="AR87" s="14" t="s">
        <v>344</v>
      </c>
      <c r="AT87" s="14" t="s">
        <v>109</v>
      </c>
      <c r="AU87" s="14" t="s">
        <v>73</v>
      </c>
      <c r="AY87" s="14" t="s">
        <v>107</v>
      </c>
      <c r="BE87" s="131">
        <f t="shared" si="4"/>
        <v>0</v>
      </c>
      <c r="BF87" s="131">
        <f t="shared" si="5"/>
        <v>0</v>
      </c>
      <c r="BG87" s="131">
        <f t="shared" si="6"/>
        <v>0</v>
      </c>
      <c r="BH87" s="131">
        <f t="shared" si="7"/>
        <v>0</v>
      </c>
      <c r="BI87" s="131">
        <f t="shared" si="8"/>
        <v>0</v>
      </c>
      <c r="BJ87" s="14" t="s">
        <v>71</v>
      </c>
      <c r="BK87" s="131">
        <f t="shared" si="9"/>
        <v>0</v>
      </c>
      <c r="BL87" s="14" t="s">
        <v>344</v>
      </c>
      <c r="BM87" s="14" t="s">
        <v>355</v>
      </c>
    </row>
    <row r="88" spans="2:65" s="1" customFormat="1" ht="16.5" customHeight="1">
      <c r="B88" s="121"/>
      <c r="C88" s="122" t="s">
        <v>130</v>
      </c>
      <c r="D88" s="122" t="s">
        <v>109</v>
      </c>
      <c r="E88" s="123" t="s">
        <v>356</v>
      </c>
      <c r="F88" s="124" t="s">
        <v>357</v>
      </c>
      <c r="G88" s="125" t="s">
        <v>336</v>
      </c>
      <c r="H88" s="126"/>
      <c r="I88" s="127"/>
      <c r="J88" s="127">
        <f t="shared" si="0"/>
        <v>0</v>
      </c>
      <c r="K88" s="124" t="s">
        <v>1</v>
      </c>
      <c r="L88" s="25"/>
      <c r="M88" s="45" t="s">
        <v>1</v>
      </c>
      <c r="N88" s="128" t="s">
        <v>34</v>
      </c>
      <c r="O88" s="129">
        <v>0</v>
      </c>
      <c r="P88" s="129">
        <f t="shared" si="1"/>
        <v>0</v>
      </c>
      <c r="Q88" s="129">
        <v>0</v>
      </c>
      <c r="R88" s="129">
        <f t="shared" si="2"/>
        <v>0</v>
      </c>
      <c r="S88" s="129">
        <v>0</v>
      </c>
      <c r="T88" s="130">
        <f t="shared" si="3"/>
        <v>0</v>
      </c>
      <c r="AR88" s="14" t="s">
        <v>344</v>
      </c>
      <c r="AT88" s="14" t="s">
        <v>109</v>
      </c>
      <c r="AU88" s="14" t="s">
        <v>73</v>
      </c>
      <c r="AY88" s="14" t="s">
        <v>107</v>
      </c>
      <c r="BE88" s="131">
        <f t="shared" si="4"/>
        <v>0</v>
      </c>
      <c r="BF88" s="131">
        <f t="shared" si="5"/>
        <v>0</v>
      </c>
      <c r="BG88" s="131">
        <f t="shared" si="6"/>
        <v>0</v>
      </c>
      <c r="BH88" s="131">
        <f t="shared" si="7"/>
        <v>0</v>
      </c>
      <c r="BI88" s="131">
        <f t="shared" si="8"/>
        <v>0</v>
      </c>
      <c r="BJ88" s="14" t="s">
        <v>71</v>
      </c>
      <c r="BK88" s="131">
        <f t="shared" si="9"/>
        <v>0</v>
      </c>
      <c r="BL88" s="14" t="s">
        <v>344</v>
      </c>
      <c r="BM88" s="14" t="s">
        <v>358</v>
      </c>
    </row>
    <row r="89" spans="2:65" s="1" customFormat="1" ht="16.5" customHeight="1">
      <c r="B89" s="121"/>
      <c r="C89" s="122" t="s">
        <v>136</v>
      </c>
      <c r="D89" s="122" t="s">
        <v>109</v>
      </c>
      <c r="E89" s="123" t="s">
        <v>359</v>
      </c>
      <c r="F89" s="124" t="s">
        <v>360</v>
      </c>
      <c r="G89" s="125" t="s">
        <v>361</v>
      </c>
      <c r="H89" s="126"/>
      <c r="I89" s="127"/>
      <c r="J89" s="127">
        <f t="shared" si="0"/>
        <v>0</v>
      </c>
      <c r="K89" s="124" t="s">
        <v>1</v>
      </c>
      <c r="L89" s="25"/>
      <c r="M89" s="45" t="s">
        <v>1</v>
      </c>
      <c r="N89" s="128" t="s">
        <v>34</v>
      </c>
      <c r="O89" s="129">
        <v>0</v>
      </c>
      <c r="P89" s="129">
        <f t="shared" si="1"/>
        <v>0</v>
      </c>
      <c r="Q89" s="129">
        <v>0</v>
      </c>
      <c r="R89" s="129">
        <f t="shared" si="2"/>
        <v>0</v>
      </c>
      <c r="S89" s="129">
        <v>0</v>
      </c>
      <c r="T89" s="130">
        <f t="shared" si="3"/>
        <v>0</v>
      </c>
      <c r="AR89" s="14" t="s">
        <v>344</v>
      </c>
      <c r="AT89" s="14" t="s">
        <v>109</v>
      </c>
      <c r="AU89" s="14" t="s">
        <v>73</v>
      </c>
      <c r="AY89" s="14" t="s">
        <v>107</v>
      </c>
      <c r="BE89" s="131">
        <f t="shared" si="4"/>
        <v>0</v>
      </c>
      <c r="BF89" s="131">
        <f t="shared" si="5"/>
        <v>0</v>
      </c>
      <c r="BG89" s="131">
        <f t="shared" si="6"/>
        <v>0</v>
      </c>
      <c r="BH89" s="131">
        <f t="shared" si="7"/>
        <v>0</v>
      </c>
      <c r="BI89" s="131">
        <f t="shared" si="8"/>
        <v>0</v>
      </c>
      <c r="BJ89" s="14" t="s">
        <v>71</v>
      </c>
      <c r="BK89" s="131">
        <f t="shared" si="9"/>
        <v>0</v>
      </c>
      <c r="BL89" s="14" t="s">
        <v>344</v>
      </c>
      <c r="BM89" s="14" t="s">
        <v>362</v>
      </c>
    </row>
    <row r="90" spans="2:65" s="1" customFormat="1" ht="16.5" customHeight="1">
      <c r="B90" s="121"/>
      <c r="C90" s="122" t="s">
        <v>142</v>
      </c>
      <c r="D90" s="122" t="s">
        <v>109</v>
      </c>
      <c r="E90" s="123" t="s">
        <v>363</v>
      </c>
      <c r="F90" s="124" t="s">
        <v>364</v>
      </c>
      <c r="G90" s="125" t="s">
        <v>365</v>
      </c>
      <c r="H90" s="126">
        <v>1</v>
      </c>
      <c r="I90" s="127"/>
      <c r="J90" s="127">
        <f t="shared" si="0"/>
        <v>0</v>
      </c>
      <c r="K90" s="124" t="s">
        <v>1</v>
      </c>
      <c r="L90" s="25"/>
      <c r="M90" s="45" t="s">
        <v>1</v>
      </c>
      <c r="N90" s="128" t="s">
        <v>34</v>
      </c>
      <c r="O90" s="129">
        <v>0</v>
      </c>
      <c r="P90" s="129">
        <f t="shared" si="1"/>
        <v>0</v>
      </c>
      <c r="Q90" s="129">
        <v>0</v>
      </c>
      <c r="R90" s="129">
        <f t="shared" si="2"/>
        <v>0</v>
      </c>
      <c r="S90" s="129">
        <v>0</v>
      </c>
      <c r="T90" s="130">
        <f t="shared" si="3"/>
        <v>0</v>
      </c>
      <c r="AR90" s="14" t="s">
        <v>344</v>
      </c>
      <c r="AT90" s="14" t="s">
        <v>109</v>
      </c>
      <c r="AU90" s="14" t="s">
        <v>73</v>
      </c>
      <c r="AY90" s="14" t="s">
        <v>107</v>
      </c>
      <c r="BE90" s="131">
        <f t="shared" si="4"/>
        <v>0</v>
      </c>
      <c r="BF90" s="131">
        <f t="shared" si="5"/>
        <v>0</v>
      </c>
      <c r="BG90" s="131">
        <f t="shared" si="6"/>
        <v>0</v>
      </c>
      <c r="BH90" s="131">
        <f t="shared" si="7"/>
        <v>0</v>
      </c>
      <c r="BI90" s="131">
        <f t="shared" si="8"/>
        <v>0</v>
      </c>
      <c r="BJ90" s="14" t="s">
        <v>71</v>
      </c>
      <c r="BK90" s="131">
        <f t="shared" si="9"/>
        <v>0</v>
      </c>
      <c r="BL90" s="14" t="s">
        <v>344</v>
      </c>
      <c r="BM90" s="14" t="s">
        <v>366</v>
      </c>
    </row>
    <row r="91" spans="2:65" s="1" customFormat="1" ht="16.5" customHeight="1">
      <c r="B91" s="121"/>
      <c r="C91" s="122" t="s">
        <v>148</v>
      </c>
      <c r="D91" s="122" t="s">
        <v>109</v>
      </c>
      <c r="E91" s="123" t="s">
        <v>367</v>
      </c>
      <c r="F91" s="124" t="s">
        <v>368</v>
      </c>
      <c r="G91" s="125" t="s">
        <v>365</v>
      </c>
      <c r="H91" s="126"/>
      <c r="I91" s="127"/>
      <c r="J91" s="127">
        <f t="shared" si="0"/>
        <v>0</v>
      </c>
      <c r="K91" s="124" t="s">
        <v>1</v>
      </c>
      <c r="L91" s="25"/>
      <c r="M91" s="45" t="s">
        <v>1</v>
      </c>
      <c r="N91" s="128" t="s">
        <v>34</v>
      </c>
      <c r="O91" s="129">
        <v>0</v>
      </c>
      <c r="P91" s="129">
        <f t="shared" si="1"/>
        <v>0</v>
      </c>
      <c r="Q91" s="129">
        <v>0</v>
      </c>
      <c r="R91" s="129">
        <f t="shared" si="2"/>
        <v>0</v>
      </c>
      <c r="S91" s="129">
        <v>0</v>
      </c>
      <c r="T91" s="130">
        <f t="shared" si="3"/>
        <v>0</v>
      </c>
      <c r="AR91" s="14" t="s">
        <v>344</v>
      </c>
      <c r="AT91" s="14" t="s">
        <v>109</v>
      </c>
      <c r="AU91" s="14" t="s">
        <v>73</v>
      </c>
      <c r="AY91" s="14" t="s">
        <v>107</v>
      </c>
      <c r="BE91" s="131">
        <f t="shared" si="4"/>
        <v>0</v>
      </c>
      <c r="BF91" s="131">
        <f t="shared" si="5"/>
        <v>0</v>
      </c>
      <c r="BG91" s="131">
        <f t="shared" si="6"/>
        <v>0</v>
      </c>
      <c r="BH91" s="131">
        <f t="shared" si="7"/>
        <v>0</v>
      </c>
      <c r="BI91" s="131">
        <f t="shared" si="8"/>
        <v>0</v>
      </c>
      <c r="BJ91" s="14" t="s">
        <v>71</v>
      </c>
      <c r="BK91" s="131">
        <f t="shared" si="9"/>
        <v>0</v>
      </c>
      <c r="BL91" s="14" t="s">
        <v>344</v>
      </c>
      <c r="BM91" s="14" t="s">
        <v>369</v>
      </c>
    </row>
    <row r="92" spans="2:65" s="1" customFormat="1" ht="16.5" customHeight="1">
      <c r="B92" s="121"/>
      <c r="C92" s="122" t="s">
        <v>153</v>
      </c>
      <c r="D92" s="122" t="s">
        <v>109</v>
      </c>
      <c r="E92" s="123" t="s">
        <v>370</v>
      </c>
      <c r="F92" s="124" t="s">
        <v>371</v>
      </c>
      <c r="G92" s="125" t="s">
        <v>365</v>
      </c>
      <c r="H92" s="126"/>
      <c r="I92" s="127"/>
      <c r="J92" s="127">
        <f t="shared" si="0"/>
        <v>0</v>
      </c>
      <c r="K92" s="124" t="s">
        <v>1</v>
      </c>
      <c r="L92" s="25"/>
      <c r="M92" s="45" t="s">
        <v>1</v>
      </c>
      <c r="N92" s="128" t="s">
        <v>34</v>
      </c>
      <c r="O92" s="129">
        <v>0</v>
      </c>
      <c r="P92" s="129">
        <f t="shared" si="1"/>
        <v>0</v>
      </c>
      <c r="Q92" s="129">
        <v>0</v>
      </c>
      <c r="R92" s="129">
        <f t="shared" si="2"/>
        <v>0</v>
      </c>
      <c r="S92" s="129">
        <v>0</v>
      </c>
      <c r="T92" s="130">
        <f t="shared" si="3"/>
        <v>0</v>
      </c>
      <c r="AR92" s="14" t="s">
        <v>344</v>
      </c>
      <c r="AT92" s="14" t="s">
        <v>109</v>
      </c>
      <c r="AU92" s="14" t="s">
        <v>73</v>
      </c>
      <c r="AY92" s="14" t="s">
        <v>107</v>
      </c>
      <c r="BE92" s="131">
        <f t="shared" si="4"/>
        <v>0</v>
      </c>
      <c r="BF92" s="131">
        <f t="shared" si="5"/>
        <v>0</v>
      </c>
      <c r="BG92" s="131">
        <f t="shared" si="6"/>
        <v>0</v>
      </c>
      <c r="BH92" s="131">
        <f t="shared" si="7"/>
        <v>0</v>
      </c>
      <c r="BI92" s="131">
        <f t="shared" si="8"/>
        <v>0</v>
      </c>
      <c r="BJ92" s="14" t="s">
        <v>71</v>
      </c>
      <c r="BK92" s="131">
        <f t="shared" si="9"/>
        <v>0</v>
      </c>
      <c r="BL92" s="14" t="s">
        <v>344</v>
      </c>
      <c r="BM92" s="14" t="s">
        <v>372</v>
      </c>
    </row>
    <row r="93" spans="2:65" s="1" customFormat="1" ht="16.5" customHeight="1">
      <c r="B93" s="121"/>
      <c r="C93" s="122" t="s">
        <v>157</v>
      </c>
      <c r="D93" s="122" t="s">
        <v>109</v>
      </c>
      <c r="E93" s="123" t="s">
        <v>373</v>
      </c>
      <c r="F93" s="124" t="s">
        <v>374</v>
      </c>
      <c r="G93" s="125" t="s">
        <v>351</v>
      </c>
      <c r="H93" s="126"/>
      <c r="I93" s="127"/>
      <c r="J93" s="127">
        <f t="shared" si="0"/>
        <v>0</v>
      </c>
      <c r="K93" s="124" t="s">
        <v>1</v>
      </c>
      <c r="L93" s="25"/>
      <c r="M93" s="156" t="s">
        <v>1</v>
      </c>
      <c r="N93" s="157" t="s">
        <v>34</v>
      </c>
      <c r="O93" s="158">
        <v>0</v>
      </c>
      <c r="P93" s="158">
        <f t="shared" si="1"/>
        <v>0</v>
      </c>
      <c r="Q93" s="158">
        <v>0</v>
      </c>
      <c r="R93" s="158">
        <f t="shared" si="2"/>
        <v>0</v>
      </c>
      <c r="S93" s="158">
        <v>0</v>
      </c>
      <c r="T93" s="159">
        <f t="shared" si="3"/>
        <v>0</v>
      </c>
      <c r="AR93" s="14" t="s">
        <v>344</v>
      </c>
      <c r="AT93" s="14" t="s">
        <v>109</v>
      </c>
      <c r="AU93" s="14" t="s">
        <v>73</v>
      </c>
      <c r="AY93" s="14" t="s">
        <v>107</v>
      </c>
      <c r="BE93" s="131">
        <f t="shared" si="4"/>
        <v>0</v>
      </c>
      <c r="BF93" s="131">
        <f t="shared" si="5"/>
        <v>0</v>
      </c>
      <c r="BG93" s="131">
        <f t="shared" si="6"/>
        <v>0</v>
      </c>
      <c r="BH93" s="131">
        <f t="shared" si="7"/>
        <v>0</v>
      </c>
      <c r="BI93" s="131">
        <f t="shared" si="8"/>
        <v>0</v>
      </c>
      <c r="BJ93" s="14" t="s">
        <v>71</v>
      </c>
      <c r="BK93" s="131">
        <f t="shared" si="9"/>
        <v>0</v>
      </c>
      <c r="BL93" s="14" t="s">
        <v>344</v>
      </c>
      <c r="BM93" s="14" t="s">
        <v>375</v>
      </c>
    </row>
    <row r="94" spans="2:65" s="1" customFormat="1" ht="6.95" customHeight="1">
      <c r="B94" s="35"/>
      <c r="C94" s="36"/>
      <c r="D94" s="36"/>
      <c r="E94" s="36"/>
      <c r="F94" s="36"/>
      <c r="G94" s="36"/>
      <c r="H94" s="36"/>
      <c r="I94" s="36"/>
      <c r="J94" s="36"/>
      <c r="K94" s="36"/>
      <c r="L94" s="25"/>
    </row>
  </sheetData>
  <autoFilter ref="C80:K93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scale="95" fitToHeight="100" orientation="landscape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úsek č. 1 Propojení ...</vt:lpstr>
      <vt:lpstr>101 - VON</vt:lpstr>
      <vt:lpstr>'01 - úsek č. 1 Propojení ...'!Názvy_tisku</vt:lpstr>
      <vt:lpstr>'101 - VON'!Názvy_tisku</vt:lpstr>
      <vt:lpstr>'Rekapitulace stavby'!Názvy_tisku</vt:lpstr>
      <vt:lpstr>'01 - úsek č. 1 Propojení ...'!Oblast_tisku</vt:lpstr>
      <vt:lpstr>'101 - VON'!Oblast_tisku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DESKTOP-4NS5FKT\uzivatel</dc:creator>
  <cp:lastModifiedBy>Hobza Jaroslav</cp:lastModifiedBy>
  <cp:lastPrinted>2019-02-26T09:30:52Z</cp:lastPrinted>
  <dcterms:created xsi:type="dcterms:W3CDTF">2019-02-24T16:35:22Z</dcterms:created>
  <dcterms:modified xsi:type="dcterms:W3CDTF">2019-05-07T08:44:35Z</dcterms:modified>
</cp:coreProperties>
</file>