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960" yWindow="-15" windowWidth="13500" windowHeight="12105"/>
  </bookViews>
  <sheets>
    <sheet name="Rekapitulace stavby" sheetId="1" r:id="rId1"/>
    <sheet name="20170039 - ZOO-Voliéra pr..." sheetId="2" r:id="rId2"/>
  </sheets>
  <definedNames>
    <definedName name="_xlnm.Print_Titles" localSheetId="1">'20170039 - ZOO-Voliéra pr...'!$125:$125</definedName>
    <definedName name="_xlnm.Print_Titles" localSheetId="0">'Rekapitulace stavby'!$85:$85</definedName>
    <definedName name="_xlnm.Print_Area" localSheetId="1">'20170039 - ZOO-Voliéra pr...'!$C$4:$Q$70,'20170039 - ZOO-Voliéra pr...'!$C$76:$Q$110,'20170039 - ZOO-Voliéra pr...'!$C$116:$Q$180</definedName>
    <definedName name="_xlnm.Print_Area" localSheetId="0">'Rekapitulace stavby'!$C$4:$AP$70,'Rekapitulace stavby'!$C$76:$AP$96</definedName>
  </definedNames>
  <calcPr calcId="125725"/>
</workbook>
</file>

<file path=xl/calcChain.xml><?xml version="1.0" encoding="utf-8"?>
<calcChain xmlns="http://schemas.openxmlformats.org/spreadsheetml/2006/main">
  <c r="BK127" i="2"/>
  <c r="BK126"/>
  <c r="K179"/>
  <c r="K177"/>
  <c r="N180"/>
  <c r="AA170"/>
  <c r="W161"/>
  <c r="AA156"/>
  <c r="N154"/>
  <c r="N92" s="1"/>
  <c r="BK154"/>
  <c r="W147"/>
  <c r="Y141"/>
  <c r="AA128"/>
  <c r="AY88" i="1"/>
  <c r="AX88"/>
  <c r="BI179" i="2"/>
  <c r="BH179"/>
  <c r="BG179"/>
  <c r="BF179"/>
  <c r="AA179"/>
  <c r="AA178" s="1"/>
  <c r="Y179"/>
  <c r="Y178" s="1"/>
  <c r="W179"/>
  <c r="W178" s="1"/>
  <c r="BK179"/>
  <c r="BK178" s="1"/>
  <c r="N178" s="1"/>
  <c r="N100" s="1"/>
  <c r="N179"/>
  <c r="BE179" s="1"/>
  <c r="BI177"/>
  <c r="BH177"/>
  <c r="BG177"/>
  <c r="BF177"/>
  <c r="AA177"/>
  <c r="AA176" s="1"/>
  <c r="Y177"/>
  <c r="Y176" s="1"/>
  <c r="Y175" s="1"/>
  <c r="W177"/>
  <c r="W176" s="1"/>
  <c r="BK177"/>
  <c r="BK176" s="1"/>
  <c r="N177"/>
  <c r="BE177" s="1"/>
  <c r="BI173"/>
  <c r="BH173"/>
  <c r="BG173"/>
  <c r="BF173"/>
  <c r="AA173"/>
  <c r="Y173"/>
  <c r="Y170" s="1"/>
  <c r="W173"/>
  <c r="BK173"/>
  <c r="N173"/>
  <c r="BE173" s="1"/>
  <c r="BI171"/>
  <c r="BH171"/>
  <c r="BG171"/>
  <c r="BF171"/>
  <c r="BE171"/>
  <c r="AA171"/>
  <c r="Y171"/>
  <c r="W171"/>
  <c r="W170" s="1"/>
  <c r="BK171"/>
  <c r="BK170" s="1"/>
  <c r="N170" s="1"/>
  <c r="N97" s="1"/>
  <c r="N171"/>
  <c r="BI169"/>
  <c r="BH169"/>
  <c r="BG169"/>
  <c r="BF169"/>
  <c r="AA169"/>
  <c r="Y169"/>
  <c r="W169"/>
  <c r="BK169"/>
  <c r="N169"/>
  <c r="BE169" s="1"/>
  <c r="BI168"/>
  <c r="BH168"/>
  <c r="BG168"/>
  <c r="BF168"/>
  <c r="BE168"/>
  <c r="AA168"/>
  <c r="Y168"/>
  <c r="W168"/>
  <c r="BK168"/>
  <c r="N168"/>
  <c r="BI167"/>
  <c r="BH167"/>
  <c r="BG167"/>
  <c r="BF167"/>
  <c r="AA167"/>
  <c r="Y167"/>
  <c r="W167"/>
  <c r="BK167"/>
  <c r="N167"/>
  <c r="BE167" s="1"/>
  <c r="BI166"/>
  <c r="BH166"/>
  <c r="BG166"/>
  <c r="BF166"/>
  <c r="BE166"/>
  <c r="AA166"/>
  <c r="Y166"/>
  <c r="W166"/>
  <c r="BK166"/>
  <c r="BK164" s="1"/>
  <c r="N164" s="1"/>
  <c r="N96" s="1"/>
  <c r="N166"/>
  <c r="BI165"/>
  <c r="BH165"/>
  <c r="BG165"/>
  <c r="BF165"/>
  <c r="AA165"/>
  <c r="AA164" s="1"/>
  <c r="Y165"/>
  <c r="Y164" s="1"/>
  <c r="W165"/>
  <c r="W164" s="1"/>
  <c r="BK165"/>
  <c r="N165"/>
  <c r="BE165" s="1"/>
  <c r="BI163"/>
  <c r="BH163"/>
  <c r="BG163"/>
  <c r="BF163"/>
  <c r="AA163"/>
  <c r="Y163"/>
  <c r="W163"/>
  <c r="BK163"/>
  <c r="N163"/>
  <c r="BE163" s="1"/>
  <c r="BI162"/>
  <c r="BH162"/>
  <c r="BG162"/>
  <c r="BF162"/>
  <c r="BE162"/>
  <c r="AA162"/>
  <c r="AA161" s="1"/>
  <c r="AA160" s="1"/>
  <c r="Y162"/>
  <c r="Y161" s="1"/>
  <c r="Y160" s="1"/>
  <c r="W162"/>
  <c r="BK162"/>
  <c r="BK161" s="1"/>
  <c r="N162"/>
  <c r="BI159"/>
  <c r="BH159"/>
  <c r="BG159"/>
  <c r="BF159"/>
  <c r="BE159"/>
  <c r="AA159"/>
  <c r="Y159"/>
  <c r="W159"/>
  <c r="BK159"/>
  <c r="N159"/>
  <c r="BI158"/>
  <c r="BH158"/>
  <c r="BG158"/>
  <c r="BF158"/>
  <c r="AA158"/>
  <c r="Y158"/>
  <c r="Y156" s="1"/>
  <c r="W158"/>
  <c r="BK158"/>
  <c r="N158"/>
  <c r="BE158" s="1"/>
  <c r="BI157"/>
  <c r="BH157"/>
  <c r="BG157"/>
  <c r="BF157"/>
  <c r="BE157"/>
  <c r="AA157"/>
  <c r="Y157"/>
  <c r="W157"/>
  <c r="W156" s="1"/>
  <c r="BK157"/>
  <c r="BK156" s="1"/>
  <c r="N156" s="1"/>
  <c r="N93" s="1"/>
  <c r="N157"/>
  <c r="BI155"/>
  <c r="BH155"/>
  <c r="BG155"/>
  <c r="BF155"/>
  <c r="AA155"/>
  <c r="AA154" s="1"/>
  <c r="Y155"/>
  <c r="Y154" s="1"/>
  <c r="W155"/>
  <c r="W154" s="1"/>
  <c r="BK155"/>
  <c r="N155"/>
  <c r="BE155" s="1"/>
  <c r="BI153"/>
  <c r="BH153"/>
  <c r="BG153"/>
  <c r="BF153"/>
  <c r="AA153"/>
  <c r="Y153"/>
  <c r="W153"/>
  <c r="BK153"/>
  <c r="N153"/>
  <c r="BE153" s="1"/>
  <c r="BI152"/>
  <c r="BH152"/>
  <c r="BG152"/>
  <c r="BF152"/>
  <c r="BE152"/>
  <c r="AA152"/>
  <c r="Y152"/>
  <c r="W152"/>
  <c r="BK152"/>
  <c r="N152"/>
  <c r="BI151"/>
  <c r="BH151"/>
  <c r="BG151"/>
  <c r="BF151"/>
  <c r="BE151"/>
  <c r="AA151"/>
  <c r="Y151"/>
  <c r="W151"/>
  <c r="BK151"/>
  <c r="N151"/>
  <c r="BI150"/>
  <c r="BH150"/>
  <c r="BG150"/>
  <c r="BF150"/>
  <c r="BE150"/>
  <c r="AA150"/>
  <c r="Y150"/>
  <c r="W150"/>
  <c r="BK150"/>
  <c r="N150"/>
  <c r="BI149"/>
  <c r="BH149"/>
  <c r="BG149"/>
  <c r="BF149"/>
  <c r="BE149"/>
  <c r="AA149"/>
  <c r="Y149"/>
  <c r="W149"/>
  <c r="BK149"/>
  <c r="N149"/>
  <c r="BI148"/>
  <c r="BH148"/>
  <c r="BG148"/>
  <c r="BF148"/>
  <c r="BE148"/>
  <c r="AA148"/>
  <c r="AA147" s="1"/>
  <c r="Y148"/>
  <c r="Y147" s="1"/>
  <c r="W148"/>
  <c r="BK148"/>
  <c r="BK147" s="1"/>
  <c r="N147" s="1"/>
  <c r="N91" s="1"/>
  <c r="N148"/>
  <c r="BI146"/>
  <c r="BH146"/>
  <c r="BG146"/>
  <c r="BF146"/>
  <c r="AA146"/>
  <c r="Y146"/>
  <c r="W146"/>
  <c r="BK146"/>
  <c r="N146"/>
  <c r="BE146" s="1"/>
  <c r="BI144"/>
  <c r="BH144"/>
  <c r="BG144"/>
  <c r="BF144"/>
  <c r="BE144"/>
  <c r="AA144"/>
  <c r="Y144"/>
  <c r="W144"/>
  <c r="BK144"/>
  <c r="N144"/>
  <c r="BI143"/>
  <c r="BH143"/>
  <c r="BG143"/>
  <c r="BF143"/>
  <c r="AA143"/>
  <c r="Y143"/>
  <c r="W143"/>
  <c r="BK143"/>
  <c r="N143"/>
  <c r="BE143" s="1"/>
  <c r="BI142"/>
  <c r="BH142"/>
  <c r="BG142"/>
  <c r="BF142"/>
  <c r="BE142"/>
  <c r="AA142"/>
  <c r="AA141" s="1"/>
  <c r="Y142"/>
  <c r="W142"/>
  <c r="W141" s="1"/>
  <c r="BK142"/>
  <c r="BK141" s="1"/>
  <c r="N141" s="1"/>
  <c r="N90" s="1"/>
  <c r="N142"/>
  <c r="BI140"/>
  <c r="BH140"/>
  <c r="BG140"/>
  <c r="BF140"/>
  <c r="BE140"/>
  <c r="AA140"/>
  <c r="Y140"/>
  <c r="W140"/>
  <c r="BK140"/>
  <c r="N140"/>
  <c r="BI139"/>
  <c r="BH139"/>
  <c r="BG139"/>
  <c r="BF139"/>
  <c r="BE139"/>
  <c r="AA139"/>
  <c r="Y139"/>
  <c r="W139"/>
  <c r="BK139"/>
  <c r="N139"/>
  <c r="BI138"/>
  <c r="BH138"/>
  <c r="BG138"/>
  <c r="BF138"/>
  <c r="BE138"/>
  <c r="AA138"/>
  <c r="Y138"/>
  <c r="W138"/>
  <c r="BK138"/>
  <c r="N138"/>
  <c r="BI137"/>
  <c r="BH137"/>
  <c r="BG137"/>
  <c r="BF137"/>
  <c r="BE137"/>
  <c r="AA137"/>
  <c r="Y137"/>
  <c r="W137"/>
  <c r="BK137"/>
  <c r="N137"/>
  <c r="BI135"/>
  <c r="BH135"/>
  <c r="BG135"/>
  <c r="BF135"/>
  <c r="BE135"/>
  <c r="AA135"/>
  <c r="Y135"/>
  <c r="W135"/>
  <c r="BK135"/>
  <c r="N135"/>
  <c r="BI134"/>
  <c r="BH134"/>
  <c r="BG134"/>
  <c r="BF134"/>
  <c r="BE134"/>
  <c r="AA134"/>
  <c r="Y134"/>
  <c r="W134"/>
  <c r="BK134"/>
  <c r="N134"/>
  <c r="BI132"/>
  <c r="BH132"/>
  <c r="BG132"/>
  <c r="BF132"/>
  <c r="BE132"/>
  <c r="AA132"/>
  <c r="Y132"/>
  <c r="W132"/>
  <c r="BK132"/>
  <c r="N132"/>
  <c r="BI131"/>
  <c r="BH131"/>
  <c r="BG131"/>
  <c r="BF131"/>
  <c r="BE131"/>
  <c r="AA131"/>
  <c r="Y131"/>
  <c r="W131"/>
  <c r="BK131"/>
  <c r="N131"/>
  <c r="BI130"/>
  <c r="BH130"/>
  <c r="BG130"/>
  <c r="BF130"/>
  <c r="BE130"/>
  <c r="AA130"/>
  <c r="Y130"/>
  <c r="W130"/>
  <c r="BK130"/>
  <c r="BK128" s="1"/>
  <c r="N130"/>
  <c r="BI129"/>
  <c r="BH129"/>
  <c r="BG129"/>
  <c r="BF129"/>
  <c r="BE129"/>
  <c r="AA129"/>
  <c r="Y129"/>
  <c r="Y128" s="1"/>
  <c r="Y127" s="1"/>
  <c r="Y126" s="1"/>
  <c r="W129"/>
  <c r="W128" s="1"/>
  <c r="BK129"/>
  <c r="N129"/>
  <c r="M122"/>
  <c r="F120"/>
  <c r="F118"/>
  <c r="BI108"/>
  <c r="BH108"/>
  <c r="BG108"/>
  <c r="BF108"/>
  <c r="BI107"/>
  <c r="BH107"/>
  <c r="BG107"/>
  <c r="BF107"/>
  <c r="BI106"/>
  <c r="BH106"/>
  <c r="BG106"/>
  <c r="BF106"/>
  <c r="BI105"/>
  <c r="BH105"/>
  <c r="BG105"/>
  <c r="BF105"/>
  <c r="BI104"/>
  <c r="BH104"/>
  <c r="BG104"/>
  <c r="BF104"/>
  <c r="BI103"/>
  <c r="BH103"/>
  <c r="BG103"/>
  <c r="H33" s="1"/>
  <c r="BB88" i="1" s="1"/>
  <c r="BB87" s="1"/>
  <c r="BF103" i="2"/>
  <c r="M32" s="1"/>
  <c r="AW88" i="1" s="1"/>
  <c r="M83" i="2"/>
  <c r="M80"/>
  <c r="F80"/>
  <c r="F78"/>
  <c r="O20"/>
  <c r="E20"/>
  <c r="M123" s="1"/>
  <c r="O19"/>
  <c r="O17"/>
  <c r="E17"/>
  <c r="M82" s="1"/>
  <c r="O16"/>
  <c r="O14"/>
  <c r="E14"/>
  <c r="F123" s="1"/>
  <c r="O13"/>
  <c r="O11"/>
  <c r="E11"/>
  <c r="F122" s="1"/>
  <c r="O10"/>
  <c r="O8"/>
  <c r="M120" s="1"/>
  <c r="CK94" i="1"/>
  <c r="CJ94"/>
  <c r="CI94"/>
  <c r="CC94"/>
  <c r="CH94"/>
  <c r="CB94"/>
  <c r="CG94"/>
  <c r="CA94"/>
  <c r="CF94"/>
  <c r="BZ94"/>
  <c r="CE94"/>
  <c r="CK93"/>
  <c r="CJ93"/>
  <c r="CI93"/>
  <c r="CC93"/>
  <c r="CH93"/>
  <c r="CB93"/>
  <c r="CG93"/>
  <c r="CA93"/>
  <c r="CF93"/>
  <c r="BZ93"/>
  <c r="CE93"/>
  <c r="CK92"/>
  <c r="CJ92"/>
  <c r="CI92"/>
  <c r="CC92"/>
  <c r="CH92"/>
  <c r="CB92"/>
  <c r="CG92"/>
  <c r="CA92"/>
  <c r="CF92"/>
  <c r="BZ92"/>
  <c r="CE92"/>
  <c r="CK91"/>
  <c r="CJ91"/>
  <c r="CI91"/>
  <c r="CH91"/>
  <c r="CG91"/>
  <c r="CF91"/>
  <c r="BZ91"/>
  <c r="CE91"/>
  <c r="AM83"/>
  <c r="L83"/>
  <c r="AM82"/>
  <c r="L82"/>
  <c r="AM80"/>
  <c r="L80"/>
  <c r="L78"/>
  <c r="L77"/>
  <c r="BK175" i="2" l="1"/>
  <c r="H34"/>
  <c r="BC88" i="1" s="1"/>
  <c r="BC87" s="1"/>
  <c r="H35" i="2"/>
  <c r="BD88" i="1" s="1"/>
  <c r="BD87" s="1"/>
  <c r="W35" s="1"/>
  <c r="AY87"/>
  <c r="W34"/>
  <c r="N128" i="2"/>
  <c r="N89" s="1"/>
  <c r="W160"/>
  <c r="AX87" i="1"/>
  <c r="W33"/>
  <c r="N175" i="2"/>
  <c r="N98" s="1"/>
  <c r="N176"/>
  <c r="N99" s="1"/>
  <c r="BK160"/>
  <c r="N160" s="1"/>
  <c r="N94" s="1"/>
  <c r="N161"/>
  <c r="N95" s="1"/>
  <c r="W127"/>
  <c r="AA175"/>
  <c r="AA127"/>
  <c r="W175"/>
  <c r="F82"/>
  <c r="F83"/>
  <c r="H32"/>
  <c r="BA88" i="1" s="1"/>
  <c r="BA87" s="1"/>
  <c r="W32" l="1"/>
  <c r="AW87"/>
  <c r="AK32" s="1"/>
  <c r="N127" i="2"/>
  <c r="N88" s="1"/>
  <c r="N126"/>
  <c r="N87" s="1"/>
  <c r="AA126"/>
  <c r="W126"/>
  <c r="AU88" i="1" s="1"/>
  <c r="AU87" s="1"/>
  <c r="N108" i="2" l="1"/>
  <c r="BE108" s="1"/>
  <c r="N106"/>
  <c r="BE106" s="1"/>
  <c r="N104"/>
  <c r="BE104" s="1"/>
  <c r="N107"/>
  <c r="BE107" s="1"/>
  <c r="N105"/>
  <c r="BE105" s="1"/>
  <c r="N103"/>
  <c r="M26"/>
  <c r="N102" l="1"/>
  <c r="BE103"/>
  <c r="M27" l="1"/>
  <c r="L110"/>
  <c r="H31"/>
  <c r="AZ88" i="1" s="1"/>
  <c r="AZ87" s="1"/>
  <c r="M31" i="2"/>
  <c r="AV88" i="1" s="1"/>
  <c r="AT88" s="1"/>
  <c r="AS88" l="1"/>
  <c r="AS87" s="1"/>
  <c r="M29" i="2"/>
  <c r="AV87" i="1"/>
  <c r="AT87" l="1"/>
  <c r="AG88"/>
  <c r="L37" i="2"/>
  <c r="AN88" i="1" l="1"/>
  <c r="AG87"/>
  <c r="AK26" l="1"/>
  <c r="AG94"/>
  <c r="AG93"/>
  <c r="AG92"/>
  <c r="AG91"/>
  <c r="AN87"/>
  <c r="AV92" l="1"/>
  <c r="BY92" s="1"/>
  <c r="CD92"/>
  <c r="AG90"/>
  <c r="CD91"/>
  <c r="AV91"/>
  <c r="BY91" s="1"/>
  <c r="CD94"/>
  <c r="AV94"/>
  <c r="BY94" s="1"/>
  <c r="AV93"/>
  <c r="BY93" s="1"/>
  <c r="CD93"/>
  <c r="AN93" l="1"/>
  <c r="AN94"/>
  <c r="AN91"/>
  <c r="AK27"/>
  <c r="AK29" s="1"/>
  <c r="AG96"/>
  <c r="W31"/>
  <c r="AK31"/>
  <c r="AN92"/>
  <c r="AN90" s="1"/>
  <c r="AN96" s="1"/>
  <c r="AK37" l="1"/>
</calcChain>
</file>

<file path=xl/sharedStrings.xml><?xml version="1.0" encoding="utf-8"?>
<sst xmlns="http://schemas.openxmlformats.org/spreadsheetml/2006/main" count="906" uniqueCount="296">
  <si>
    <t>2012</t>
  </si>
  <si>
    <t>List obsahuje:</t>
  </si>
  <si>
    <t>2.0</t>
  </si>
  <si>
    <t/>
  </si>
  <si>
    <t>False</t>
  </si>
  <si>
    <t>optimalizováno pro tisk sestav ve formátu A4 - na výšku</t>
  </si>
  <si>
    <t>&gt;&gt;  skryté sloupce  &lt;&lt;</t>
  </si>
  <si>
    <t>0,01</t>
  </si>
  <si>
    <t>21</t>
  </si>
  <si>
    <t>15</t>
  </si>
  <si>
    <t>SOUHRNNÝ LIST STAVBY</t>
  </si>
  <si>
    <t>v ---  níže se nacházejí doplnkové a pomocné údaje k sestavám  --- v</t>
  </si>
  <si>
    <t>Návod na vyplnění</t>
  </si>
  <si>
    <t>0,001</t>
  </si>
  <si>
    <t>Kód:</t>
  </si>
  <si>
    <t>20170039</t>
  </si>
  <si>
    <t>Měnit lze pouze buňky se žlutým podbarvením!_x000D_
_x000D_
1) na prvním listu Rekapitulace stavby vyplňte v sestavě_x000D_
_x000D_
    a) Souhrnný list_x000D_
       - údaje o Zhotoviteli_x000D_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Zhotoviteli, pokud se liší od údajů o Zhotoviteli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případe potřeby poznámku (ta je v skrytém sloupci)</t>
  </si>
  <si>
    <t>Stavba:</t>
  </si>
  <si>
    <t>ZOO-Voliéra pro orlosupy</t>
  </si>
  <si>
    <t>0,1</t>
  </si>
  <si>
    <t>JKSO:</t>
  </si>
  <si>
    <t>CC-CZ:</t>
  </si>
  <si>
    <t>1</t>
  </si>
  <si>
    <t>Místo:</t>
  </si>
  <si>
    <t xml:space="preserve"> </t>
  </si>
  <si>
    <t>Datum:</t>
  </si>
  <si>
    <t>21. 7. 2017</t>
  </si>
  <si>
    <t>10</t>
  </si>
  <si>
    <t>100</t>
  </si>
  <si>
    <t>Objednatel:</t>
  </si>
  <si>
    <t>IČ:</t>
  </si>
  <si>
    <t>DIČ:</t>
  </si>
  <si>
    <t>Zhotovitel:</t>
  </si>
  <si>
    <t>Vyplň údaj</t>
  </si>
  <si>
    <t>Projektant:</t>
  </si>
  <si>
    <t>True</t>
  </si>
  <si>
    <t>Zpracovatel:</t>
  </si>
  <si>
    <t>Poznámka:</t>
  </si>
  <si>
    <t>Náklady z rozpočtů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</si>
  <si>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</si>
  <si>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</si>
  <si>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</si>
  <si>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</si>
  <si>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</si>
  <si>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</si>
  <si>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</si>
  <si>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</si>
  <si>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</si>
  <si>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</si>
  <si>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</si>
  <si>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</si>
  <si>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</si>
  <si>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</si>
  <si>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</si>
  <si>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</si>
  <si>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</si>
  <si>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</si>
  <si>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</si>
  <si>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</si>
  <si>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</si>
  <si>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</si>
  <si>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</si>
  <si>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</si>
  <si>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</si>
  <si>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</si>
  <si>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</si>
  <si>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</si>
  <si>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</si>
  <si>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</si>
  <si>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</si>
  <si>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</si>
  <si>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</si>
  <si>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</si>
  <si>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</si>
  <si>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</si>
  <si>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</si>
  <si>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</si>
  <si>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</si>
  <si>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IMPORT</t>
  </si>
  <si>
    <t>{2936b5e5-5e19-4cd3-8046-41b822f93ab3}</t>
  </si>
  <si>
    <t>{00000000-0000-0000-0000-000000000000}</t>
  </si>
  <si>
    <t>###NOINSERT###</t>
  </si>
  <si>
    <t>2) Ostatní náklady ze souhrnného listu</t>
  </si>
  <si>
    <t>Procent. zadání_x000D_
[% nákladů rozpočtu]</t>
  </si>
  <si>
    <t>Zařazení nákladů</t>
  </si>
  <si>
    <t>Ostatní náklady</t>
  </si>
  <si>
    <t>stavební čast</t>
  </si>
  <si>
    <t>OSTATNENAKLADY</t>
  </si>
  <si>
    <t>Vyplň vlastní</t>
  </si>
  <si>
    <t>OSTATNENAKLADYVLASTNE</t>
  </si>
  <si>
    <t>Celkové náklady za stavbu 1) + 2)</t>
  </si>
  <si>
    <t>Zpět na list:</t>
  </si>
  <si>
    <t>2</t>
  </si>
  <si>
    <t>KRYCÍ LIST ROZPOČTU</t>
  </si>
  <si>
    <t>Náklady z rozpočtu</t>
  </si>
  <si>
    <t>REKAPITULACE ROZPOČTU</t>
  </si>
  <si>
    <t>Kód - Popis</t>
  </si>
  <si>
    <t>Cena celkem [CZK]</t>
  </si>
  <si>
    <t>1) Náklady z rozpočtu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</si>
  <si>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</si>
  <si>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</si>
  <si>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</si>
  <si>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</si>
  <si>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</si>
  <si>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9 - Ostatní konstrukce a práce, bourání</t>
  </si>
  <si>
    <t xml:space="preserve">    997 - Přesun sutě</t>
  </si>
  <si>
    <t>PSV - Práce a dodávky PSV</t>
  </si>
  <si>
    <t xml:space="preserve">    998 - Přesun hmot</t>
  </si>
  <si>
    <t xml:space="preserve">    767 - Konstrukce zámečnické</t>
  </si>
  <si>
    <t xml:space="preserve">    783 - Dokončovací práce - nátěry</t>
  </si>
  <si>
    <t>VRN - Vedlejší rozpočtové náklady</t>
  </si>
  <si>
    <t xml:space="preserve">    VRN3 - Zařízení staveniště</t>
  </si>
  <si>
    <t xml:space="preserve">    VRN6 - Územní vlivy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</si>
  <si>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</si>
  <si>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</si>
  <si>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</si>
  <si>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</si>
  <si>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</si>
  <si>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</si>
  <si>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</si>
  <si>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</si>
  <si>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</si>
  <si>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</si>
  <si>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</si>
  <si>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</si>
  <si>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</si>
  <si>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</si>
  <si>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</si>
  <si>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</si>
  <si>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</si>
  <si>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</si>
  <si>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</si>
  <si>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</si>
  <si>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</si>
  <si>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</si>
  <si>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</si>
  <si>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</si>
  <si>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</si>
  <si>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133201101</t>
  </si>
  <si>
    <t>Hloubení šachet v hornině tř. 3 objemu do 100 m3</t>
  </si>
  <si>
    <t>m3</t>
  </si>
  <si>
    <t>4</t>
  </si>
  <si>
    <t>-923898336</t>
  </si>
  <si>
    <t>138601301</t>
  </si>
  <si>
    <t>Dolamování hloubených vykopávek ve skále</t>
  </si>
  <si>
    <t>-1027963643</t>
  </si>
  <si>
    <t>3</t>
  </si>
  <si>
    <t>153821114</t>
  </si>
  <si>
    <t>Osazení kotev do skály</t>
  </si>
  <si>
    <t>m</t>
  </si>
  <si>
    <t>-1407436495</t>
  </si>
  <si>
    <t>162701105</t>
  </si>
  <si>
    <t>Vodorovné přemístění do 10000 m výkopku/sypaniny z horniny tř. 1 až 4</t>
  </si>
  <si>
    <t>776493220</t>
  </si>
  <si>
    <t>14,6+1,5</t>
  </si>
  <si>
    <t>VV</t>
  </si>
  <si>
    <t>5</t>
  </si>
  <si>
    <t>167101101</t>
  </si>
  <si>
    <t>Nakládání výkopku z hornin tř. 1 až 4 do 100 m3</t>
  </si>
  <si>
    <t>-1620082358</t>
  </si>
  <si>
    <t>6</t>
  </si>
  <si>
    <t>171101131</t>
  </si>
  <si>
    <t>Terénní úpravy</t>
  </si>
  <si>
    <t>326970594</t>
  </si>
  <si>
    <t>16*14*0,9</t>
  </si>
  <si>
    <t>7</t>
  </si>
  <si>
    <t>171201201</t>
  </si>
  <si>
    <t>Uložení sypaniny na skládky</t>
  </si>
  <si>
    <t>1931798257</t>
  </si>
  <si>
    <t>8</t>
  </si>
  <si>
    <t>171201211</t>
  </si>
  <si>
    <t>Poplatek za uložení odpadu ze sypaniny na skládce (skládkovné)</t>
  </si>
  <si>
    <t>t</t>
  </si>
  <si>
    <t>-176708199</t>
  </si>
  <si>
    <t>9</t>
  </si>
  <si>
    <t>174101101</t>
  </si>
  <si>
    <t>Zásyp jam, šachet rýh nebo kolem objektů sypaninou se zhutněním</t>
  </si>
  <si>
    <t>790946748</t>
  </si>
  <si>
    <t>181301101</t>
  </si>
  <si>
    <t>Rozprostření ornice tl vrstvy do 100 mm pl do 500 m2 v rovině nebo ve svahu do 1:5</t>
  </si>
  <si>
    <t>m2</t>
  </si>
  <si>
    <t>-194299830</t>
  </si>
  <si>
    <t>11</t>
  </si>
  <si>
    <t>271532212</t>
  </si>
  <si>
    <t>Podsyp pod základové konstrukce se zhutněním z hrubého kameniva frakce 16 až 32 mm</t>
  </si>
  <si>
    <t>-1847273528</t>
  </si>
  <si>
    <t>12</t>
  </si>
  <si>
    <t>275313611</t>
  </si>
  <si>
    <t>Základové patky z betonu tř. C 16/20</t>
  </si>
  <si>
    <t>-197470847</t>
  </si>
  <si>
    <t>13</t>
  </si>
  <si>
    <t>275351215</t>
  </si>
  <si>
    <t>Zřízení bednění stěn základových patek</t>
  </si>
  <si>
    <t>-660225933</t>
  </si>
  <si>
    <t>(0,66+0,66)*2*1*18</t>
  </si>
  <si>
    <t>14</t>
  </si>
  <si>
    <t>275351216</t>
  </si>
  <si>
    <t>Odstranění bednění stěn základových patek</t>
  </si>
  <si>
    <t>-68024446</t>
  </si>
  <si>
    <t>348101210</t>
  </si>
  <si>
    <t>Osazení dvířek</t>
  </si>
  <si>
    <t>kpl</t>
  </si>
  <si>
    <t>-1117807331</t>
  </si>
  <si>
    <t>16</t>
  </si>
  <si>
    <t>M</t>
  </si>
  <si>
    <t>553415220</t>
  </si>
  <si>
    <t>dvířka u hnízda 0,6x1,2 m</t>
  </si>
  <si>
    <t>kus</t>
  </si>
  <si>
    <t>-638575142</t>
  </si>
  <si>
    <t>17</t>
  </si>
  <si>
    <t>348101220</t>
  </si>
  <si>
    <t>Osazení okénka</t>
  </si>
  <si>
    <t>338989797</t>
  </si>
  <si>
    <t>18</t>
  </si>
  <si>
    <t>553415630</t>
  </si>
  <si>
    <t>okénko 0,6x0,5 m</t>
  </si>
  <si>
    <t>1999931158</t>
  </si>
  <si>
    <t>19</t>
  </si>
  <si>
    <t>348101250</t>
  </si>
  <si>
    <t>Osazení vrátet</t>
  </si>
  <si>
    <t>626794966</t>
  </si>
  <si>
    <t>20</t>
  </si>
  <si>
    <t>553446270</t>
  </si>
  <si>
    <t>vrátka 2,486x2,00 m</t>
  </si>
  <si>
    <t>1933655335</t>
  </si>
  <si>
    <t>973022461</t>
  </si>
  <si>
    <t xml:space="preserve">Vysekání kapes </t>
  </si>
  <si>
    <t>-254273313</t>
  </si>
  <si>
    <t>22</t>
  </si>
  <si>
    <t>997006512</t>
  </si>
  <si>
    <t>Vodorovné doprava suti s naložením a složením na skládku do 1 km</t>
  </si>
  <si>
    <t>-1832968906</t>
  </si>
  <si>
    <t>23</t>
  </si>
  <si>
    <t>997006519</t>
  </si>
  <si>
    <t>Příplatek k vodorovnému přemístění suti na skládku ZKD 1 km přes 1 km</t>
  </si>
  <si>
    <t>1858177610</t>
  </si>
  <si>
    <t>24</t>
  </si>
  <si>
    <t>997013831</t>
  </si>
  <si>
    <t>Poplatek za uložení stavebního směsného odpadu na skládce (skládkovné)</t>
  </si>
  <si>
    <t>-1981449752</t>
  </si>
  <si>
    <t>25</t>
  </si>
  <si>
    <t>998231311</t>
  </si>
  <si>
    <t xml:space="preserve">Mimostaveništní přesun hmot </t>
  </si>
  <si>
    <t>1366276378</t>
  </si>
  <si>
    <t>26</t>
  </si>
  <si>
    <t>998231411</t>
  </si>
  <si>
    <t xml:space="preserve">Vnitrostaveništní přesun hmot </t>
  </si>
  <si>
    <t>-1109077834</t>
  </si>
  <si>
    <t>27</t>
  </si>
  <si>
    <t>767122112</t>
  </si>
  <si>
    <t>Montáž stěn s výplní z drátěné sítě, svařované</t>
  </si>
  <si>
    <t>1835639219</t>
  </si>
  <si>
    <t>28</t>
  </si>
  <si>
    <t>767995112</t>
  </si>
  <si>
    <t xml:space="preserve">Montáž atypických zámečnických konstrukcí </t>
  </si>
  <si>
    <t>kg</t>
  </si>
  <si>
    <t>952546754</t>
  </si>
  <si>
    <t>29</t>
  </si>
  <si>
    <t>7679951121</t>
  </si>
  <si>
    <t>Spojovací materiál pro oc. kce</t>
  </si>
  <si>
    <t>111178681</t>
  </si>
  <si>
    <t>30</t>
  </si>
  <si>
    <t>767996702</t>
  </si>
  <si>
    <t>Demontáž atypických zámečnických konstrukcí</t>
  </si>
  <si>
    <t xml:space="preserve">kpl  </t>
  </si>
  <si>
    <t>305559696</t>
  </si>
  <si>
    <t>31</t>
  </si>
  <si>
    <t>998767102</t>
  </si>
  <si>
    <t>Přesun hmot tonážní pro zámečnické konstrukce v objektech v do 12 m</t>
  </si>
  <si>
    <t>-363653849</t>
  </si>
  <si>
    <t>32</t>
  </si>
  <si>
    <t>7833013111</t>
  </si>
  <si>
    <t>Úprava povrchu ocel.kcí a pletiva před aplikací PKO</t>
  </si>
  <si>
    <t>-1937791489</t>
  </si>
  <si>
    <t>197,29+322,13</t>
  </si>
  <si>
    <t>33</t>
  </si>
  <si>
    <t>7833371011</t>
  </si>
  <si>
    <t>Aplikace PKO vč.NH ocel.kcí a pletiva</t>
  </si>
  <si>
    <t>-1904164203</t>
  </si>
  <si>
    <t>34</t>
  </si>
  <si>
    <t>0300010001</t>
  </si>
  <si>
    <t>%</t>
  </si>
  <si>
    <t>1024</t>
  </si>
  <si>
    <t>-196576350</t>
  </si>
  <si>
    <t>35</t>
  </si>
  <si>
    <t>060001000</t>
  </si>
  <si>
    <t>182792833</t>
  </si>
  <si>
    <t>VP - Vícepráce</t>
  </si>
  <si>
    <t>PN</t>
  </si>
  <si>
    <t>1) Souhrnný list stavby</t>
  </si>
  <si>
    <t>2) Rekapitulace objektů</t>
  </si>
  <si>
    <t>/</t>
  </si>
  <si>
    <t>1) Krycí list rozpočtu</t>
  </si>
  <si>
    <t>2) Rekapitulace rozpočtu</t>
  </si>
  <si>
    <t>3) Rozpočet</t>
  </si>
  <si>
    <t>Rekapitulace stavby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</si>
</sst>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Trebuchet MS"/>
      <family val="2"/>
    </font>
    <font>
      <sz val="8"/>
      <color rgb="FF969696"/>
      <name val="Trebuchet MS"/>
      <family val="2"/>
      <charset val="238"/>
    </font>
    <font>
      <sz val="9"/>
      <name val="Trebuchet MS"/>
      <family val="2"/>
      <charset val="238"/>
    </font>
    <font>
      <b/>
      <sz val="12"/>
      <name val="Trebuchet MS"/>
      <family val="2"/>
      <charset val="238"/>
    </font>
    <font>
      <sz val="11"/>
      <name val="Trebuchet MS"/>
      <family val="2"/>
      <charset val="238"/>
    </font>
    <font>
      <sz val="12"/>
      <color rgb="FF003366"/>
      <name val="Trebuchet MS"/>
      <family val="2"/>
      <charset val="238"/>
    </font>
    <font>
      <sz val="10"/>
      <color rgb="FF003366"/>
      <name val="Trebuchet MS"/>
      <family val="2"/>
      <charset val="238"/>
    </font>
    <font>
      <sz val="8"/>
      <color rgb="FF003366"/>
      <name val="Trebuchet MS"/>
      <family val="2"/>
      <charset val="238"/>
    </font>
    <font>
      <sz val="8"/>
      <color rgb="FF505050"/>
      <name val="Trebuchet MS"/>
      <family val="2"/>
      <charset val="238"/>
    </font>
    <font>
      <sz val="8"/>
      <color rgb="FFFAE682"/>
      <name val="Trebuchet MS"/>
      <family val="2"/>
      <charset val="238"/>
    </font>
    <font>
      <sz val="8"/>
      <color rgb="FF3366FF"/>
      <name val="Trebuchet MS"/>
      <family val="2"/>
      <charset val="238"/>
    </font>
    <font>
      <b/>
      <sz val="16"/>
      <name val="Trebuchet MS"/>
      <family val="2"/>
      <charset val="238"/>
    </font>
    <font>
      <b/>
      <sz val="12"/>
      <color rgb="FF969696"/>
      <name val="Trebuchet MS"/>
      <family val="2"/>
      <charset val="238"/>
    </font>
    <font>
      <sz val="9"/>
      <color rgb="FF969696"/>
      <name val="Trebuchet MS"/>
      <family val="2"/>
      <charset val="238"/>
    </font>
    <font>
      <b/>
      <sz val="8"/>
      <color rgb="FF969696"/>
      <name val="Trebuchet MS"/>
      <family val="2"/>
      <charset val="238"/>
    </font>
    <font>
      <sz val="10"/>
      <color rgb="FF464646"/>
      <name val="Trebuchet MS"/>
      <family val="2"/>
      <charset val="238"/>
    </font>
    <font>
      <sz val="10"/>
      <name val="Trebuchet MS"/>
      <family val="2"/>
      <charset val="238"/>
    </font>
    <font>
      <b/>
      <sz val="10"/>
      <name val="Trebuchet MS"/>
      <family val="2"/>
      <charset val="238"/>
    </font>
    <font>
      <b/>
      <sz val="10"/>
      <color rgb="FF464646"/>
      <name val="Trebuchet MS"/>
      <family val="2"/>
      <charset val="238"/>
    </font>
    <font>
      <sz val="10"/>
      <color rgb="FF969696"/>
      <name val="Trebuchet MS"/>
      <family val="2"/>
      <charset val="238"/>
    </font>
    <font>
      <b/>
      <sz val="9"/>
      <name val="Trebuchet MS"/>
      <family val="2"/>
      <charset val="238"/>
    </font>
    <font>
      <sz val="12"/>
      <color rgb="FF969696"/>
      <name val="Trebuchet MS"/>
      <family val="2"/>
      <charset val="238"/>
    </font>
    <font>
      <b/>
      <sz val="12"/>
      <color rgb="FF960000"/>
      <name val="Trebuchet MS"/>
      <family val="2"/>
      <charset val="238"/>
    </font>
    <font>
      <b/>
      <sz val="11"/>
      <color rgb="FF003366"/>
      <name val="Trebuchet MS"/>
      <family val="2"/>
      <charset val="238"/>
    </font>
    <font>
      <sz val="11"/>
      <color rgb="FF003366"/>
      <name val="Trebuchet MS"/>
      <family val="2"/>
      <charset val="238"/>
    </font>
    <font>
      <sz val="11"/>
      <color rgb="FF969696"/>
      <name val="Trebuchet MS"/>
      <family val="2"/>
      <charset val="238"/>
    </font>
    <font>
      <b/>
      <sz val="12"/>
      <color rgb="FF800000"/>
      <name val="Trebuchet MS"/>
      <family val="2"/>
      <charset val="238"/>
    </font>
    <font>
      <b/>
      <sz val="12"/>
      <color rgb="FF800000"/>
      <name val="Trebuchet MS"/>
      <family val="2"/>
      <charset val="238"/>
    </font>
    <font>
      <sz val="9"/>
      <color rgb="FF000000"/>
      <name val="Trebuchet MS"/>
      <family val="2"/>
      <charset val="238"/>
    </font>
    <font>
      <sz val="8"/>
      <color rgb="FF960000"/>
      <name val="Trebuchet MS"/>
      <family val="2"/>
      <charset val="238"/>
    </font>
    <font>
      <b/>
      <sz val="8"/>
      <name val="Trebuchet MS"/>
      <family val="2"/>
      <charset val="238"/>
    </font>
    <font>
      <i/>
      <sz val="8"/>
      <color rgb="FF0000FF"/>
      <name val="Trebuchet MS"/>
      <family val="2"/>
      <charset val="238"/>
    </font>
    <font>
      <u/>
      <sz val="8"/>
      <color theme="10"/>
      <name val="Trebuchet MS"/>
      <family val="2"/>
    </font>
    <font>
      <sz val="18"/>
      <color theme="10"/>
      <name val="Wingdings 2"/>
      <family val="1"/>
      <charset val="2"/>
    </font>
    <font>
      <sz val="10"/>
      <color rgb="FF960000"/>
      <name val="Trebuchet MS"/>
      <family val="2"/>
    </font>
    <font>
      <sz val="10"/>
      <name val="Trebuchet MS"/>
      <family val="2"/>
    </font>
    <font>
      <u/>
      <sz val="10"/>
      <color theme="10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>
      <alignment vertical="top"/>
      <protection locked="0"/>
    </xf>
  </cellStyleXfs>
  <cellXfs count="256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2" borderId="0" xfId="0" applyFont="1" applyFill="1" applyAlignment="1">
      <alignment horizontal="left" vertical="center"/>
    </xf>
    <xf numFmtId="0" fontId="0" fillId="2" borderId="0" xfId="0" applyFill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/>
    <xf numFmtId="0" fontId="15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7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5" borderId="0" xfId="0" applyFont="1" applyFill="1" applyBorder="1" applyAlignment="1">
      <alignment vertical="center"/>
    </xf>
    <xf numFmtId="0" fontId="3" fillId="5" borderId="8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vertical="center"/>
    </xf>
    <xf numFmtId="0" fontId="3" fillId="5" borderId="9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19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19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6" borderId="9" xfId="0" applyFont="1" applyFill="1" applyBorder="1" applyAlignment="1">
      <alignment vertical="center"/>
    </xf>
    <xf numFmtId="0" fontId="13" fillId="0" borderId="22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25" fillId="0" borderId="16" xfId="0" applyNumberFormat="1" applyFont="1" applyBorder="1" applyAlignment="1">
      <alignment vertical="center"/>
    </xf>
    <xf numFmtId="4" fontId="25" fillId="0" borderId="17" xfId="0" applyNumberFormat="1" applyFont="1" applyBorder="1" applyAlignment="1">
      <alignment vertical="center"/>
    </xf>
    <xf numFmtId="166" fontId="25" fillId="0" borderId="17" xfId="0" applyNumberFormat="1" applyFont="1" applyBorder="1" applyAlignment="1">
      <alignment vertical="center"/>
    </xf>
    <xf numFmtId="4" fontId="25" fillId="0" borderId="18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164" fontId="19" fillId="4" borderId="11" xfId="0" applyNumberFormat="1" applyFont="1" applyFill="1" applyBorder="1" applyAlignment="1" applyProtection="1">
      <alignment horizontal="center" vertical="center"/>
      <protection locked="0"/>
    </xf>
    <xf numFmtId="0" fontId="19" fillId="4" borderId="12" xfId="0" applyFont="1" applyFill="1" applyBorder="1" applyAlignment="1" applyProtection="1">
      <alignment horizontal="center" vertical="center"/>
      <protection locked="0"/>
    </xf>
    <xf numFmtId="4" fontId="19" fillId="0" borderId="13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4" fontId="19" fillId="4" borderId="14" xfId="0" applyNumberFormat="1" applyFont="1" applyFill="1" applyBorder="1" applyAlignment="1" applyProtection="1">
      <alignment horizontal="center" vertical="center"/>
      <protection locked="0"/>
    </xf>
    <xf numFmtId="0" fontId="19" fillId="4" borderId="0" xfId="0" applyFont="1" applyFill="1" applyBorder="1" applyAlignment="1" applyProtection="1">
      <alignment horizontal="center" vertical="center"/>
      <protection locked="0"/>
    </xf>
    <xf numFmtId="4" fontId="19" fillId="0" borderId="15" xfId="0" applyNumberFormat="1" applyFont="1" applyBorder="1" applyAlignment="1">
      <alignment vertical="center"/>
    </xf>
    <xf numFmtId="164" fontId="19" fillId="4" borderId="16" xfId="0" applyNumberFormat="1" applyFont="1" applyFill="1" applyBorder="1" applyAlignment="1" applyProtection="1">
      <alignment horizontal="center" vertical="center"/>
      <protection locked="0"/>
    </xf>
    <xf numFmtId="0" fontId="19" fillId="4" borderId="17" xfId="0" applyFont="1" applyFill="1" applyBorder="1" applyAlignment="1" applyProtection="1">
      <alignment horizontal="center" vertical="center"/>
      <protection locked="0"/>
    </xf>
    <xf numFmtId="4" fontId="19" fillId="0" borderId="18" xfId="0" applyNumberFormat="1" applyFont="1" applyBorder="1" applyAlignment="1">
      <alignment vertical="center"/>
    </xf>
    <xf numFmtId="0" fontId="22" fillId="6" borderId="0" xfId="0" applyFont="1" applyFill="1" applyBorder="1" applyAlignment="1">
      <alignment horizontal="left" vertical="center"/>
    </xf>
    <xf numFmtId="0" fontId="0" fillId="6" borderId="0" xfId="0" applyFont="1" applyFill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6" borderId="8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right" vertical="center"/>
    </xf>
    <xf numFmtId="0" fontId="3" fillId="6" borderId="9" xfId="0" applyFont="1" applyFill="1" applyBorder="1" applyAlignment="1">
      <alignment horizontal="center" vertical="center"/>
    </xf>
    <xf numFmtId="0" fontId="26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3" fillId="0" borderId="25" xfId="0" applyFont="1" applyBorder="1" applyAlignment="1">
      <alignment horizontal="center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19" fillId="0" borderId="15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0" fillId="0" borderId="16" xfId="0" applyFont="1" applyBorder="1" applyAlignment="1" applyProtection="1">
      <alignment vertical="center"/>
      <protection locked="0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4" fontId="30" fillId="0" borderId="0" xfId="0" applyNumberFormat="1" applyFont="1" applyAlignment="1">
      <alignment vertical="center"/>
    </xf>
    <xf numFmtId="0" fontId="7" fillId="0" borderId="4" xfId="0" applyFont="1" applyBorder="1" applyAlignment="1"/>
    <xf numFmtId="0" fontId="7" fillId="0" borderId="0" xfId="0" applyFont="1" applyBorder="1" applyAlignment="1"/>
    <xf numFmtId="0" fontId="5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14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left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1" fillId="4" borderId="25" xfId="0" applyFont="1" applyFill="1" applyBorder="1" applyAlignment="1" applyProtection="1">
      <alignment horizontal="left" vertical="center"/>
      <protection locked="0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167" fontId="8" fillId="0" borderId="0" xfId="0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31" fillId="0" borderId="25" xfId="0" applyFont="1" applyBorder="1" applyAlignment="1" applyProtection="1">
      <alignment horizontal="center" vertical="center"/>
      <protection locked="0"/>
    </xf>
    <xf numFmtId="49" fontId="31" fillId="0" borderId="25" xfId="0" applyNumberFormat="1" applyFont="1" applyBorder="1" applyAlignment="1" applyProtection="1">
      <alignment horizontal="left" vertical="center" wrapText="1"/>
      <protection locked="0"/>
    </xf>
    <xf numFmtId="0" fontId="31" fillId="0" borderId="25" xfId="0" applyFont="1" applyBorder="1" applyAlignment="1" applyProtection="1">
      <alignment horizontal="center" vertical="center" wrapText="1"/>
      <protection locked="0"/>
    </xf>
    <xf numFmtId="167" fontId="31" fillId="0" borderId="25" xfId="0" applyNumberFormat="1" applyFont="1" applyBorder="1" applyAlignment="1" applyProtection="1">
      <alignment vertical="center"/>
      <protection locked="0"/>
    </xf>
    <xf numFmtId="167" fontId="0" fillId="4" borderId="25" xfId="0" applyNumberFormat="1" applyFont="1" applyFill="1" applyBorder="1" applyAlignment="1" applyProtection="1">
      <alignment vertical="center"/>
      <protection locked="0"/>
    </xf>
    <xf numFmtId="0" fontId="0" fillId="0" borderId="16" xfId="0" applyFont="1" applyBorder="1" applyAlignment="1">
      <alignment vertical="center"/>
    </xf>
    <xf numFmtId="0" fontId="33" fillId="0" borderId="0" xfId="1" applyFont="1" applyAlignment="1" applyProtection="1">
      <alignment horizontal="center" vertical="center"/>
    </xf>
    <xf numFmtId="0" fontId="36" fillId="2" borderId="0" xfId="1" applyFont="1" applyFill="1" applyAlignment="1" applyProtection="1">
      <alignment vertical="center"/>
    </xf>
    <xf numFmtId="0" fontId="9" fillId="2" borderId="0" xfId="0" applyFont="1" applyFill="1" applyAlignment="1" applyProtection="1">
      <alignment horizontal="left" vertical="center"/>
    </xf>
    <xf numFmtId="0" fontId="35" fillId="2" borderId="0" xfId="0" applyFont="1" applyFill="1" applyAlignment="1" applyProtection="1">
      <alignment vertical="center"/>
    </xf>
    <xf numFmtId="0" fontId="34" fillId="2" borderId="0" xfId="0" applyFont="1" applyFill="1" applyAlignment="1" applyProtection="1">
      <alignment horizontal="left" vertical="center"/>
    </xf>
    <xf numFmtId="0" fontId="0" fillId="2" borderId="0" xfId="0" applyFill="1" applyProtection="1"/>
    <xf numFmtId="0" fontId="10" fillId="0" borderId="0" xfId="0" applyFont="1" applyBorder="1" applyAlignment="1">
      <alignment horizontal="center" vertical="center"/>
    </xf>
    <xf numFmtId="0" fontId="0" fillId="0" borderId="0" xfId="0"/>
    <xf numFmtId="0" fontId="11" fillId="0" borderId="0" xfId="0" applyFont="1" applyBorder="1" applyAlignment="1">
      <alignment horizontal="center" vertical="center"/>
    </xf>
    <xf numFmtId="0" fontId="0" fillId="0" borderId="0" xfId="0" applyBorder="1"/>
    <xf numFmtId="0" fontId="14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Border="1" applyAlignment="1">
      <alignment horizontal="left" vertical="center" wrapText="1"/>
    </xf>
    <xf numFmtId="4" fontId="16" fillId="0" borderId="0" xfId="0" applyNumberFormat="1" applyFont="1" applyBorder="1" applyAlignment="1">
      <alignment vertical="center"/>
    </xf>
    <xf numFmtId="4" fontId="17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14" fillId="0" borderId="0" xfId="0" applyNumberFormat="1" applyFont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0" fillId="5" borderId="10" xfId="0" applyFont="1" applyFill="1" applyBorder="1" applyAlignment="1">
      <alignment vertical="center"/>
    </xf>
    <xf numFmtId="0" fontId="6" fillId="4" borderId="0" xfId="0" applyFont="1" applyFill="1" applyBorder="1" applyAlignment="1" applyProtection="1">
      <alignment horizontal="left" vertical="center"/>
      <protection locked="0"/>
    </xf>
    <xf numFmtId="0" fontId="0" fillId="0" borderId="0" xfId="0" applyFont="1" applyBorder="1" applyAlignment="1">
      <alignment vertical="center"/>
    </xf>
    <xf numFmtId="4" fontId="6" fillId="4" borderId="0" xfId="0" applyNumberFormat="1" applyFont="1" applyFill="1" applyBorder="1" applyAlignment="1" applyProtection="1">
      <alignment vertical="center"/>
      <protection locked="0"/>
    </xf>
    <xf numFmtId="4" fontId="6" fillId="0" borderId="0" xfId="0" applyNumberFormat="1" applyFont="1" applyBorder="1" applyAlignment="1">
      <alignment vertical="center"/>
    </xf>
    <xf numFmtId="0" fontId="2" fillId="6" borderId="8" xfId="0" applyFont="1" applyFill="1" applyBorder="1" applyAlignment="1">
      <alignment horizontal="center" vertical="center"/>
    </xf>
    <xf numFmtId="0" fontId="0" fillId="6" borderId="9" xfId="0" applyFont="1" applyFill="1" applyBorder="1" applyAlignment="1">
      <alignment vertical="center"/>
    </xf>
    <xf numFmtId="0" fontId="2" fillId="6" borderId="9" xfId="0" applyFont="1" applyFill="1" applyBorder="1" applyAlignment="1">
      <alignment horizontal="center" vertical="center"/>
    </xf>
    <xf numFmtId="0" fontId="0" fillId="6" borderId="10" xfId="0" applyFont="1" applyFill="1" applyBorder="1" applyAlignment="1">
      <alignment vertical="center"/>
    </xf>
    <xf numFmtId="4" fontId="24" fillId="0" borderId="0" xfId="0" applyNumberFormat="1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3" fillId="0" borderId="0" xfId="0" applyFont="1" applyBorder="1" applyAlignment="1">
      <alignment horizontal="left" vertical="center" wrapText="1"/>
    </xf>
    <xf numFmtId="4" fontId="22" fillId="0" borderId="0" xfId="0" applyNumberFormat="1" applyFont="1" applyBorder="1" applyAlignment="1">
      <alignment horizontal="right" vertical="center"/>
    </xf>
    <xf numFmtId="4" fontId="22" fillId="0" borderId="0" xfId="0" applyNumberFormat="1" applyFont="1" applyBorder="1" applyAlignment="1">
      <alignment vertical="center"/>
    </xf>
    <xf numFmtId="4" fontId="22" fillId="6" borderId="0" xfId="0" applyNumberFormat="1" applyFont="1" applyFill="1" applyBorder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3" fillId="5" borderId="9" xfId="0" applyFont="1" applyFill="1" applyBorder="1" applyAlignment="1">
      <alignment horizontal="left" vertical="center"/>
    </xf>
    <xf numFmtId="165" fontId="2" fillId="4" borderId="0" xfId="0" applyNumberFormat="1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 applyProtection="1">
      <alignment horizontal="left" vertical="center"/>
      <protection locked="0"/>
    </xf>
    <xf numFmtId="4" fontId="17" fillId="0" borderId="0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6" borderId="9" xfId="0" applyNumberFormat="1" applyFont="1" applyFill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2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vertical="center"/>
    </xf>
    <xf numFmtId="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0" fontId="0" fillId="0" borderId="0" xfId="0" applyFont="1" applyBorder="1" applyAlignment="1" applyProtection="1">
      <alignment vertical="center"/>
      <protection locked="0"/>
    </xf>
    <xf numFmtId="0" fontId="2" fillId="6" borderId="23" xfId="0" applyFont="1" applyFill="1" applyBorder="1" applyAlignment="1">
      <alignment horizontal="center" vertical="center" wrapText="1"/>
    </xf>
    <xf numFmtId="0" fontId="0" fillId="6" borderId="23" xfId="0" applyFont="1" applyFill="1" applyBorder="1" applyAlignment="1">
      <alignment horizontal="center" vertical="center" wrapText="1"/>
    </xf>
    <xf numFmtId="0" fontId="28" fillId="6" borderId="23" xfId="0" applyFont="1" applyFill="1" applyBorder="1" applyAlignment="1">
      <alignment horizontal="center" vertical="center" wrapText="1"/>
    </xf>
    <xf numFmtId="0" fontId="0" fillId="6" borderId="24" xfId="0" applyFont="1" applyFill="1" applyBorder="1" applyAlignment="1">
      <alignment horizontal="center" vertical="center" wrapText="1"/>
    </xf>
    <xf numFmtId="0" fontId="0" fillId="0" borderId="25" xfId="0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vertical="center"/>
      <protection locked="0"/>
    </xf>
    <xf numFmtId="4" fontId="0" fillId="4" borderId="25" xfId="0" applyNumberFormat="1" applyFont="1" applyFill="1" applyBorder="1" applyAlignment="1" applyProtection="1">
      <alignment vertical="center"/>
      <protection locked="0"/>
    </xf>
    <xf numFmtId="4" fontId="0" fillId="0" borderId="25" xfId="0" applyNumberFormat="1" applyFont="1" applyBorder="1" applyAlignment="1" applyProtection="1">
      <alignment vertical="center"/>
      <protection locked="0"/>
    </xf>
    <xf numFmtId="4" fontId="22" fillId="0" borderId="12" xfId="0" applyNumberFormat="1" applyFont="1" applyBorder="1" applyAlignment="1"/>
    <xf numFmtId="4" fontId="3" fillId="0" borderId="12" xfId="0" applyNumberFormat="1" applyFont="1" applyBorder="1" applyAlignment="1">
      <alignment vertical="center"/>
    </xf>
    <xf numFmtId="4" fontId="5" fillId="0" borderId="0" xfId="0" applyNumberFormat="1" applyFont="1" applyBorder="1" applyAlignment="1"/>
    <xf numFmtId="4" fontId="6" fillId="0" borderId="17" xfId="0" applyNumberFormat="1" applyFont="1" applyBorder="1" applyAlignment="1"/>
    <xf numFmtId="4" fontId="6" fillId="0" borderId="17" xfId="0" applyNumberFormat="1" applyFont="1" applyBorder="1" applyAlignment="1">
      <alignment vertical="center"/>
    </xf>
    <xf numFmtId="0" fontId="8" fillId="0" borderId="12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4" fontId="6" fillId="0" borderId="23" xfId="0" applyNumberFormat="1" applyFont="1" applyBorder="1" applyAlignment="1"/>
    <xf numFmtId="4" fontId="6" fillId="0" borderId="23" xfId="0" applyNumberFormat="1" applyFont="1" applyBorder="1" applyAlignment="1">
      <alignment vertical="center"/>
    </xf>
    <xf numFmtId="0" fontId="31" fillId="0" borderId="25" xfId="0" applyFont="1" applyBorder="1" applyAlignment="1" applyProtection="1">
      <alignment horizontal="left" vertical="center" wrapText="1"/>
      <protection locked="0"/>
    </xf>
    <xf numFmtId="0" fontId="31" fillId="0" borderId="25" xfId="0" applyFont="1" applyBorder="1" applyAlignment="1" applyProtection="1">
      <alignment vertical="center"/>
      <protection locked="0"/>
    </xf>
    <xf numFmtId="4" fontId="31" fillId="4" borderId="25" xfId="0" applyNumberFormat="1" applyFont="1" applyFill="1" applyBorder="1" applyAlignment="1" applyProtection="1">
      <alignment vertical="center"/>
      <protection locked="0"/>
    </xf>
    <xf numFmtId="4" fontId="31" fillId="0" borderId="25" xfId="0" applyNumberFormat="1" applyFont="1" applyBorder="1" applyAlignment="1" applyProtection="1">
      <alignment vertical="center"/>
      <protection locked="0"/>
    </xf>
    <xf numFmtId="4" fontId="5" fillId="0" borderId="12" xfId="0" applyNumberFormat="1" applyFont="1" applyBorder="1" applyAlignment="1"/>
    <xf numFmtId="4" fontId="5" fillId="0" borderId="12" xfId="0" applyNumberFormat="1" applyFont="1" applyBorder="1" applyAlignment="1">
      <alignment vertical="center"/>
    </xf>
    <xf numFmtId="0" fontId="36" fillId="2" borderId="0" xfId="1" applyFont="1" applyFill="1" applyAlignment="1" applyProtection="1">
      <alignment horizontal="center" vertical="center"/>
    </xf>
  </cellXfs>
  <cellStyles count="2">
    <cellStyle name="Hypertextový odkaz" xfId="1" builtinId="8"/>
    <cellStyle name="normální" xfId="0" builtinId="0" customBuiltin="1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06E17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30557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266700</xdr:colOff>
      <xdr:row>1</xdr:row>
      <xdr:rowOff>0</xdr:rowOff>
    </xdr:to>
    <xdr:pic>
      <xdr:nvPicPr>
        <xdr:cNvPr id="2" name="rad06E17.tmp" descr="C:\KROSplusData\System\Temp\rad06E17.tmp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66700" cy="266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276225</xdr:colOff>
      <xdr:row>1</xdr:row>
      <xdr:rowOff>0</xdr:rowOff>
    </xdr:to>
    <xdr:pic>
      <xdr:nvPicPr>
        <xdr:cNvPr id="2" name="rad30557.tmp" descr="C:\KROSplusData\System\Temp\rad30557.tmp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76225" cy="276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K97"/>
  <sheetViews>
    <sheetView showGridLines="0" tabSelected="1" workbookViewId="0">
      <pane ySplit="1" topLeftCell="A2" activePane="bottomLeft" state="frozen"/>
      <selection pane="bottomLeft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6" width="25.83203125" hidden="1" customWidth="1"/>
    <col min="47" max="47" width="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89" width="9.33203125" hidden="1"/>
  </cols>
  <sheetData>
    <row r="1" spans="1:73" ht="21.4" customHeight="1">
      <c r="A1" s="173" t="s">
        <v>0</v>
      </c>
      <c r="B1" s="174"/>
      <c r="C1" s="174"/>
      <c r="D1" s="175" t="s">
        <v>1</v>
      </c>
      <c r="E1" s="174"/>
      <c r="F1" s="174"/>
      <c r="G1" s="174"/>
      <c r="H1" s="174"/>
      <c r="I1" s="174"/>
      <c r="J1" s="174"/>
      <c r="K1" s="172" t="s">
        <v>289</v>
      </c>
      <c r="L1" s="172"/>
      <c r="M1" s="172"/>
      <c r="N1" s="172"/>
      <c r="O1" s="172"/>
      <c r="P1" s="172"/>
      <c r="Q1" s="172"/>
      <c r="R1" s="172"/>
      <c r="S1" s="172"/>
      <c r="T1" s="174"/>
      <c r="U1" s="174"/>
      <c r="V1" s="174"/>
      <c r="W1" s="172" t="s">
        <v>290</v>
      </c>
      <c r="X1" s="172"/>
      <c r="Y1" s="172"/>
      <c r="Z1" s="172"/>
      <c r="AA1" s="172"/>
      <c r="AB1" s="172"/>
      <c r="AC1" s="172"/>
      <c r="AD1" s="172"/>
      <c r="AE1" s="172"/>
      <c r="AF1" s="172"/>
      <c r="AG1" s="174"/>
      <c r="AH1" s="174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1" t="s">
        <v>2</v>
      </c>
      <c r="BB1" s="11" t="s">
        <v>3</v>
      </c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T1" s="13" t="s">
        <v>4</v>
      </c>
      <c r="BU1" s="13" t="s">
        <v>4</v>
      </c>
    </row>
    <row r="2" spans="1:73" ht="36.950000000000003" customHeight="1">
      <c r="C2" s="177" t="s">
        <v>5</v>
      </c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R2" s="211" t="s">
        <v>6</v>
      </c>
      <c r="AS2" s="178"/>
      <c r="AT2" s="178"/>
      <c r="AU2" s="178"/>
      <c r="AV2" s="178"/>
      <c r="AW2" s="178"/>
      <c r="AX2" s="178"/>
      <c r="AY2" s="178"/>
      <c r="AZ2" s="178"/>
      <c r="BA2" s="178"/>
      <c r="BB2" s="178"/>
      <c r="BC2" s="178"/>
      <c r="BD2" s="178"/>
      <c r="BE2" s="178"/>
      <c r="BS2" s="14" t="s">
        <v>7</v>
      </c>
      <c r="BT2" s="14" t="s">
        <v>8</v>
      </c>
    </row>
    <row r="3" spans="1:73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7"/>
      <c r="BS3" s="14" t="s">
        <v>7</v>
      </c>
      <c r="BT3" s="14" t="s">
        <v>9</v>
      </c>
    </row>
    <row r="4" spans="1:73" ht="36.950000000000003" customHeight="1">
      <c r="B4" s="18"/>
      <c r="C4" s="179" t="s">
        <v>10</v>
      </c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20"/>
      <c r="AS4" s="21" t="s">
        <v>11</v>
      </c>
      <c r="BE4" s="22" t="s">
        <v>12</v>
      </c>
      <c r="BS4" s="14" t="s">
        <v>13</v>
      </c>
    </row>
    <row r="5" spans="1:73" ht="14.45" customHeight="1">
      <c r="B5" s="18"/>
      <c r="C5" s="19"/>
      <c r="D5" s="23" t="s">
        <v>14</v>
      </c>
      <c r="E5" s="19"/>
      <c r="F5" s="19"/>
      <c r="G5" s="19"/>
      <c r="H5" s="19"/>
      <c r="I5" s="19"/>
      <c r="J5" s="19"/>
      <c r="K5" s="184" t="s">
        <v>15</v>
      </c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0"/>
      <c r="AK5" s="180"/>
      <c r="AL5" s="180"/>
      <c r="AM5" s="180"/>
      <c r="AN5" s="180"/>
      <c r="AO5" s="180"/>
      <c r="AP5" s="19"/>
      <c r="AQ5" s="20"/>
      <c r="BE5" s="181" t="s">
        <v>16</v>
      </c>
      <c r="BS5" s="14" t="s">
        <v>7</v>
      </c>
    </row>
    <row r="6" spans="1:73" ht="36.950000000000003" customHeight="1">
      <c r="B6" s="18"/>
      <c r="C6" s="19"/>
      <c r="D6" s="25" t="s">
        <v>17</v>
      </c>
      <c r="E6" s="19"/>
      <c r="F6" s="19"/>
      <c r="G6" s="19"/>
      <c r="H6" s="19"/>
      <c r="I6" s="19"/>
      <c r="J6" s="19"/>
      <c r="K6" s="185" t="s">
        <v>18</v>
      </c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9"/>
      <c r="AQ6" s="20"/>
      <c r="BE6" s="178"/>
      <c r="BS6" s="14" t="s">
        <v>19</v>
      </c>
    </row>
    <row r="7" spans="1:73" ht="14.45" customHeight="1">
      <c r="B7" s="18"/>
      <c r="C7" s="19"/>
      <c r="D7" s="26" t="s">
        <v>20</v>
      </c>
      <c r="E7" s="19"/>
      <c r="F7" s="19"/>
      <c r="G7" s="19"/>
      <c r="H7" s="19"/>
      <c r="I7" s="19"/>
      <c r="J7" s="19"/>
      <c r="K7" s="24" t="s">
        <v>3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6" t="s">
        <v>21</v>
      </c>
      <c r="AL7" s="19"/>
      <c r="AM7" s="19"/>
      <c r="AN7" s="24" t="s">
        <v>3</v>
      </c>
      <c r="AO7" s="19"/>
      <c r="AP7" s="19"/>
      <c r="AQ7" s="20"/>
      <c r="BE7" s="178"/>
      <c r="BS7" s="14" t="s">
        <v>22</v>
      </c>
    </row>
    <row r="8" spans="1:73" ht="14.45" customHeight="1">
      <c r="B8" s="18"/>
      <c r="C8" s="19"/>
      <c r="D8" s="26" t="s">
        <v>23</v>
      </c>
      <c r="E8" s="19"/>
      <c r="F8" s="19"/>
      <c r="G8" s="19"/>
      <c r="H8" s="19"/>
      <c r="I8" s="19"/>
      <c r="J8" s="19"/>
      <c r="K8" s="24" t="s">
        <v>24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6" t="s">
        <v>25</v>
      </c>
      <c r="AL8" s="19"/>
      <c r="AM8" s="19"/>
      <c r="AN8" s="27" t="s">
        <v>26</v>
      </c>
      <c r="AO8" s="19"/>
      <c r="AP8" s="19"/>
      <c r="AQ8" s="20"/>
      <c r="BE8" s="178"/>
      <c r="BS8" s="14" t="s">
        <v>27</v>
      </c>
    </row>
    <row r="9" spans="1:73" ht="14.45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20"/>
      <c r="BE9" s="178"/>
      <c r="BS9" s="14" t="s">
        <v>28</v>
      </c>
    </row>
    <row r="10" spans="1:73" ht="14.45" customHeight="1">
      <c r="B10" s="18"/>
      <c r="C10" s="19"/>
      <c r="D10" s="26" t="s">
        <v>29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6" t="s">
        <v>30</v>
      </c>
      <c r="AL10" s="19"/>
      <c r="AM10" s="19"/>
      <c r="AN10" s="24" t="s">
        <v>3</v>
      </c>
      <c r="AO10" s="19"/>
      <c r="AP10" s="19"/>
      <c r="AQ10" s="20"/>
      <c r="BE10" s="178"/>
      <c r="BS10" s="14" t="s">
        <v>19</v>
      </c>
    </row>
    <row r="11" spans="1:73" ht="18.399999999999999" customHeight="1">
      <c r="B11" s="18"/>
      <c r="C11" s="19"/>
      <c r="D11" s="19"/>
      <c r="E11" s="24" t="s">
        <v>24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6" t="s">
        <v>31</v>
      </c>
      <c r="AL11" s="19"/>
      <c r="AM11" s="19"/>
      <c r="AN11" s="24" t="s">
        <v>3</v>
      </c>
      <c r="AO11" s="19"/>
      <c r="AP11" s="19"/>
      <c r="AQ11" s="20"/>
      <c r="BE11" s="178"/>
      <c r="BS11" s="14" t="s">
        <v>19</v>
      </c>
    </row>
    <row r="12" spans="1:73" ht="6.95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20"/>
      <c r="BE12" s="178"/>
      <c r="BS12" s="14" t="s">
        <v>19</v>
      </c>
    </row>
    <row r="13" spans="1:73" ht="14.45" customHeight="1">
      <c r="B13" s="18"/>
      <c r="C13" s="19"/>
      <c r="D13" s="26" t="s">
        <v>32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6" t="s">
        <v>30</v>
      </c>
      <c r="AL13" s="19"/>
      <c r="AM13" s="19"/>
      <c r="AN13" s="28" t="s">
        <v>33</v>
      </c>
      <c r="AO13" s="19"/>
      <c r="AP13" s="19"/>
      <c r="AQ13" s="20"/>
      <c r="BE13" s="178"/>
      <c r="BS13" s="14" t="s">
        <v>19</v>
      </c>
    </row>
    <row r="14" spans="1:73" ht="15">
      <c r="B14" s="18"/>
      <c r="C14" s="19"/>
      <c r="D14" s="19"/>
      <c r="E14" s="186" t="s">
        <v>33</v>
      </c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26" t="s">
        <v>31</v>
      </c>
      <c r="AL14" s="19"/>
      <c r="AM14" s="19"/>
      <c r="AN14" s="28" t="s">
        <v>33</v>
      </c>
      <c r="AO14" s="19"/>
      <c r="AP14" s="19"/>
      <c r="AQ14" s="20"/>
      <c r="BE14" s="178"/>
      <c r="BS14" s="14" t="s">
        <v>19</v>
      </c>
    </row>
    <row r="15" spans="1:73" ht="6.95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20"/>
      <c r="BE15" s="178"/>
      <c r="BS15" s="14" t="s">
        <v>4</v>
      </c>
    </row>
    <row r="16" spans="1:73" ht="14.45" customHeight="1">
      <c r="B16" s="18"/>
      <c r="C16" s="19"/>
      <c r="D16" s="26" t="s">
        <v>34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6" t="s">
        <v>30</v>
      </c>
      <c r="AL16" s="19"/>
      <c r="AM16" s="19"/>
      <c r="AN16" s="24" t="s">
        <v>3</v>
      </c>
      <c r="AO16" s="19"/>
      <c r="AP16" s="19"/>
      <c r="AQ16" s="20"/>
      <c r="BE16" s="178"/>
      <c r="BS16" s="14" t="s">
        <v>4</v>
      </c>
    </row>
    <row r="17" spans="2:71" ht="18.399999999999999" customHeight="1">
      <c r="B17" s="18"/>
      <c r="C17" s="19"/>
      <c r="D17" s="19"/>
      <c r="E17" s="24" t="s">
        <v>24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6" t="s">
        <v>31</v>
      </c>
      <c r="AL17" s="19"/>
      <c r="AM17" s="19"/>
      <c r="AN17" s="24" t="s">
        <v>3</v>
      </c>
      <c r="AO17" s="19"/>
      <c r="AP17" s="19"/>
      <c r="AQ17" s="20"/>
      <c r="BE17" s="178"/>
      <c r="BS17" s="14" t="s">
        <v>35</v>
      </c>
    </row>
    <row r="18" spans="2:71" ht="6.95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20"/>
      <c r="BE18" s="178"/>
      <c r="BS18" s="14" t="s">
        <v>7</v>
      </c>
    </row>
    <row r="19" spans="2:71" ht="14.45" customHeight="1">
      <c r="B19" s="18"/>
      <c r="C19" s="19"/>
      <c r="D19" s="26" t="s">
        <v>36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6" t="s">
        <v>30</v>
      </c>
      <c r="AL19" s="19"/>
      <c r="AM19" s="19"/>
      <c r="AN19" s="24" t="s">
        <v>3</v>
      </c>
      <c r="AO19" s="19"/>
      <c r="AP19" s="19"/>
      <c r="AQ19" s="20"/>
      <c r="BE19" s="178"/>
      <c r="BS19" s="14" t="s">
        <v>7</v>
      </c>
    </row>
    <row r="20" spans="2:71" ht="18.399999999999999" customHeight="1">
      <c r="B20" s="18"/>
      <c r="C20" s="19"/>
      <c r="D20" s="19"/>
      <c r="E20" s="24" t="s">
        <v>24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6" t="s">
        <v>31</v>
      </c>
      <c r="AL20" s="19"/>
      <c r="AM20" s="19"/>
      <c r="AN20" s="24" t="s">
        <v>3</v>
      </c>
      <c r="AO20" s="19"/>
      <c r="AP20" s="19"/>
      <c r="AQ20" s="20"/>
      <c r="BE20" s="178"/>
    </row>
    <row r="21" spans="2:71" ht="6.95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20"/>
      <c r="BE21" s="178"/>
    </row>
    <row r="22" spans="2:71" ht="15">
      <c r="B22" s="18"/>
      <c r="C22" s="19"/>
      <c r="D22" s="26" t="s">
        <v>37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20"/>
      <c r="BE22" s="178"/>
    </row>
    <row r="23" spans="2:71" ht="22.5" customHeight="1">
      <c r="B23" s="18"/>
      <c r="C23" s="19"/>
      <c r="D23" s="19"/>
      <c r="E23" s="187" t="s">
        <v>3</v>
      </c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  <c r="AB23" s="180"/>
      <c r="AC23" s="180"/>
      <c r="AD23" s="180"/>
      <c r="AE23" s="180"/>
      <c r="AF23" s="180"/>
      <c r="AG23" s="180"/>
      <c r="AH23" s="180"/>
      <c r="AI23" s="180"/>
      <c r="AJ23" s="180"/>
      <c r="AK23" s="180"/>
      <c r="AL23" s="180"/>
      <c r="AM23" s="180"/>
      <c r="AN23" s="180"/>
      <c r="AO23" s="19"/>
      <c r="AP23" s="19"/>
      <c r="AQ23" s="20"/>
      <c r="BE23" s="178"/>
    </row>
    <row r="24" spans="2:71" ht="6.95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20"/>
      <c r="BE24" s="178"/>
    </row>
    <row r="25" spans="2:71" ht="6.95" customHeight="1">
      <c r="B25" s="18"/>
      <c r="C25" s="1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19"/>
      <c r="AQ25" s="20"/>
      <c r="BE25" s="178"/>
    </row>
    <row r="26" spans="2:71" ht="14.45" customHeight="1">
      <c r="B26" s="18"/>
      <c r="C26" s="19"/>
      <c r="D26" s="30" t="s">
        <v>38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88">
        <f>ROUND(AG87,2)</f>
        <v>0</v>
      </c>
      <c r="AL26" s="180"/>
      <c r="AM26" s="180"/>
      <c r="AN26" s="180"/>
      <c r="AO26" s="180"/>
      <c r="AP26" s="19"/>
      <c r="AQ26" s="20"/>
      <c r="BE26" s="178"/>
    </row>
    <row r="27" spans="2:71" ht="14.45" customHeight="1">
      <c r="B27" s="18"/>
      <c r="C27" s="19"/>
      <c r="D27" s="30" t="s">
        <v>39</v>
      </c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88">
        <f>ROUND(AG90,2)</f>
        <v>0</v>
      </c>
      <c r="AL27" s="180"/>
      <c r="AM27" s="180"/>
      <c r="AN27" s="180"/>
      <c r="AO27" s="180"/>
      <c r="AP27" s="19"/>
      <c r="AQ27" s="20"/>
      <c r="BE27" s="178"/>
    </row>
    <row r="28" spans="2:71" s="1" customFormat="1" ht="6.95" customHeight="1">
      <c r="B28" s="31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3"/>
      <c r="BE28" s="182"/>
    </row>
    <row r="29" spans="2:71" s="1" customFormat="1" ht="25.9" customHeight="1">
      <c r="B29" s="31"/>
      <c r="C29" s="32"/>
      <c r="D29" s="34" t="s">
        <v>40</v>
      </c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189">
        <f>ROUND(AK26+AK27,2)</f>
        <v>0</v>
      </c>
      <c r="AL29" s="190"/>
      <c r="AM29" s="190"/>
      <c r="AN29" s="190"/>
      <c r="AO29" s="190"/>
      <c r="AP29" s="32"/>
      <c r="AQ29" s="33"/>
      <c r="BE29" s="182"/>
    </row>
    <row r="30" spans="2:71" s="1" customFormat="1" ht="6.95" customHeight="1">
      <c r="B30" s="3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3"/>
      <c r="BE30" s="182"/>
    </row>
    <row r="31" spans="2:71" s="2" customFormat="1" ht="14.45" customHeight="1">
      <c r="B31" s="36"/>
      <c r="C31" s="37"/>
      <c r="D31" s="38" t="s">
        <v>41</v>
      </c>
      <c r="E31" s="37"/>
      <c r="F31" s="38" t="s">
        <v>42</v>
      </c>
      <c r="G31" s="37"/>
      <c r="H31" s="37"/>
      <c r="I31" s="37"/>
      <c r="J31" s="37"/>
      <c r="K31" s="37"/>
      <c r="L31" s="191">
        <v>0.21</v>
      </c>
      <c r="M31" s="192"/>
      <c r="N31" s="192"/>
      <c r="O31" s="192"/>
      <c r="P31" s="37"/>
      <c r="Q31" s="37"/>
      <c r="R31" s="37"/>
      <c r="S31" s="37"/>
      <c r="T31" s="40" t="s">
        <v>43</v>
      </c>
      <c r="U31" s="37"/>
      <c r="V31" s="37"/>
      <c r="W31" s="193">
        <f>ROUND(AZ87+SUM(CD91:CD95),2)</f>
        <v>0</v>
      </c>
      <c r="X31" s="192"/>
      <c r="Y31" s="192"/>
      <c r="Z31" s="192"/>
      <c r="AA31" s="192"/>
      <c r="AB31" s="192"/>
      <c r="AC31" s="192"/>
      <c r="AD31" s="192"/>
      <c r="AE31" s="192"/>
      <c r="AF31" s="37"/>
      <c r="AG31" s="37"/>
      <c r="AH31" s="37"/>
      <c r="AI31" s="37"/>
      <c r="AJ31" s="37"/>
      <c r="AK31" s="193">
        <f>ROUND(AV87+SUM(BY91:BY95),2)</f>
        <v>0</v>
      </c>
      <c r="AL31" s="192"/>
      <c r="AM31" s="192"/>
      <c r="AN31" s="192"/>
      <c r="AO31" s="192"/>
      <c r="AP31" s="37"/>
      <c r="AQ31" s="41"/>
      <c r="BE31" s="183"/>
    </row>
    <row r="32" spans="2:71" s="2" customFormat="1" ht="14.45" customHeight="1">
      <c r="B32" s="36"/>
      <c r="C32" s="37"/>
      <c r="D32" s="37"/>
      <c r="E32" s="37"/>
      <c r="F32" s="38" t="s">
        <v>44</v>
      </c>
      <c r="G32" s="37"/>
      <c r="H32" s="37"/>
      <c r="I32" s="37"/>
      <c r="J32" s="37"/>
      <c r="K32" s="37"/>
      <c r="L32" s="191">
        <v>0.15</v>
      </c>
      <c r="M32" s="192"/>
      <c r="N32" s="192"/>
      <c r="O32" s="192"/>
      <c r="P32" s="37"/>
      <c r="Q32" s="37"/>
      <c r="R32" s="37"/>
      <c r="S32" s="37"/>
      <c r="T32" s="40" t="s">
        <v>43</v>
      </c>
      <c r="U32" s="37"/>
      <c r="V32" s="37"/>
      <c r="W32" s="193">
        <f>ROUND(BA87+SUM(CE91:CE95),2)</f>
        <v>0</v>
      </c>
      <c r="X32" s="192"/>
      <c r="Y32" s="192"/>
      <c r="Z32" s="192"/>
      <c r="AA32" s="192"/>
      <c r="AB32" s="192"/>
      <c r="AC32" s="192"/>
      <c r="AD32" s="192"/>
      <c r="AE32" s="192"/>
      <c r="AF32" s="37"/>
      <c r="AG32" s="37"/>
      <c r="AH32" s="37"/>
      <c r="AI32" s="37"/>
      <c r="AJ32" s="37"/>
      <c r="AK32" s="193">
        <f>ROUND(AW87+SUM(BZ91:BZ95),2)</f>
        <v>0</v>
      </c>
      <c r="AL32" s="192"/>
      <c r="AM32" s="192"/>
      <c r="AN32" s="192"/>
      <c r="AO32" s="192"/>
      <c r="AP32" s="37"/>
      <c r="AQ32" s="41"/>
      <c r="BE32" s="183"/>
    </row>
    <row r="33" spans="2:57" s="2" customFormat="1" ht="14.45" hidden="1" customHeight="1">
      <c r="B33" s="36"/>
      <c r="C33" s="37"/>
      <c r="D33" s="37"/>
      <c r="E33" s="37"/>
      <c r="F33" s="38" t="s">
        <v>45</v>
      </c>
      <c r="G33" s="37"/>
      <c r="H33" s="37"/>
      <c r="I33" s="37"/>
      <c r="J33" s="37"/>
      <c r="K33" s="37"/>
      <c r="L33" s="191">
        <v>0.21</v>
      </c>
      <c r="M33" s="192"/>
      <c r="N33" s="192"/>
      <c r="O33" s="192"/>
      <c r="P33" s="37"/>
      <c r="Q33" s="37"/>
      <c r="R33" s="37"/>
      <c r="S33" s="37"/>
      <c r="T33" s="40" t="s">
        <v>43</v>
      </c>
      <c r="U33" s="37"/>
      <c r="V33" s="37"/>
      <c r="W33" s="193">
        <f>ROUND(BB87+SUM(CF91:CF95),2)</f>
        <v>0</v>
      </c>
      <c r="X33" s="192"/>
      <c r="Y33" s="192"/>
      <c r="Z33" s="192"/>
      <c r="AA33" s="192"/>
      <c r="AB33" s="192"/>
      <c r="AC33" s="192"/>
      <c r="AD33" s="192"/>
      <c r="AE33" s="192"/>
      <c r="AF33" s="37"/>
      <c r="AG33" s="37"/>
      <c r="AH33" s="37"/>
      <c r="AI33" s="37"/>
      <c r="AJ33" s="37"/>
      <c r="AK33" s="193">
        <v>0</v>
      </c>
      <c r="AL33" s="192"/>
      <c r="AM33" s="192"/>
      <c r="AN33" s="192"/>
      <c r="AO33" s="192"/>
      <c r="AP33" s="37"/>
      <c r="AQ33" s="41"/>
      <c r="BE33" s="183"/>
    </row>
    <row r="34" spans="2:57" s="2" customFormat="1" ht="14.45" hidden="1" customHeight="1">
      <c r="B34" s="36"/>
      <c r="C34" s="37"/>
      <c r="D34" s="37"/>
      <c r="E34" s="37"/>
      <c r="F34" s="38" t="s">
        <v>46</v>
      </c>
      <c r="G34" s="37"/>
      <c r="H34" s="37"/>
      <c r="I34" s="37"/>
      <c r="J34" s="37"/>
      <c r="K34" s="37"/>
      <c r="L34" s="191">
        <v>0.15</v>
      </c>
      <c r="M34" s="192"/>
      <c r="N34" s="192"/>
      <c r="O34" s="192"/>
      <c r="P34" s="37"/>
      <c r="Q34" s="37"/>
      <c r="R34" s="37"/>
      <c r="S34" s="37"/>
      <c r="T34" s="40" t="s">
        <v>43</v>
      </c>
      <c r="U34" s="37"/>
      <c r="V34" s="37"/>
      <c r="W34" s="193">
        <f>ROUND(BC87+SUM(CG91:CG95),2)</f>
        <v>0</v>
      </c>
      <c r="X34" s="192"/>
      <c r="Y34" s="192"/>
      <c r="Z34" s="192"/>
      <c r="AA34" s="192"/>
      <c r="AB34" s="192"/>
      <c r="AC34" s="192"/>
      <c r="AD34" s="192"/>
      <c r="AE34" s="192"/>
      <c r="AF34" s="37"/>
      <c r="AG34" s="37"/>
      <c r="AH34" s="37"/>
      <c r="AI34" s="37"/>
      <c r="AJ34" s="37"/>
      <c r="AK34" s="193">
        <v>0</v>
      </c>
      <c r="AL34" s="192"/>
      <c r="AM34" s="192"/>
      <c r="AN34" s="192"/>
      <c r="AO34" s="192"/>
      <c r="AP34" s="37"/>
      <c r="AQ34" s="41"/>
      <c r="BE34" s="183"/>
    </row>
    <row r="35" spans="2:57" s="2" customFormat="1" ht="14.45" hidden="1" customHeight="1">
      <c r="B35" s="36"/>
      <c r="C35" s="37"/>
      <c r="D35" s="37"/>
      <c r="E35" s="37"/>
      <c r="F35" s="38" t="s">
        <v>47</v>
      </c>
      <c r="G35" s="37"/>
      <c r="H35" s="37"/>
      <c r="I35" s="37"/>
      <c r="J35" s="37"/>
      <c r="K35" s="37"/>
      <c r="L35" s="191">
        <v>0</v>
      </c>
      <c r="M35" s="192"/>
      <c r="N35" s="192"/>
      <c r="O35" s="192"/>
      <c r="P35" s="37"/>
      <c r="Q35" s="37"/>
      <c r="R35" s="37"/>
      <c r="S35" s="37"/>
      <c r="T35" s="40" t="s">
        <v>43</v>
      </c>
      <c r="U35" s="37"/>
      <c r="V35" s="37"/>
      <c r="W35" s="193">
        <f>ROUND(BD87+SUM(CH91:CH95),2)</f>
        <v>0</v>
      </c>
      <c r="X35" s="192"/>
      <c r="Y35" s="192"/>
      <c r="Z35" s="192"/>
      <c r="AA35" s="192"/>
      <c r="AB35" s="192"/>
      <c r="AC35" s="192"/>
      <c r="AD35" s="192"/>
      <c r="AE35" s="192"/>
      <c r="AF35" s="37"/>
      <c r="AG35" s="37"/>
      <c r="AH35" s="37"/>
      <c r="AI35" s="37"/>
      <c r="AJ35" s="37"/>
      <c r="AK35" s="193">
        <v>0</v>
      </c>
      <c r="AL35" s="192"/>
      <c r="AM35" s="192"/>
      <c r="AN35" s="192"/>
      <c r="AO35" s="192"/>
      <c r="AP35" s="37"/>
      <c r="AQ35" s="41"/>
    </row>
    <row r="36" spans="2:57" s="1" customFormat="1" ht="6.95" customHeight="1">
      <c r="B36" s="31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3"/>
    </row>
    <row r="37" spans="2:57" s="1" customFormat="1" ht="25.9" customHeight="1">
      <c r="B37" s="31"/>
      <c r="C37" s="42"/>
      <c r="D37" s="43" t="s">
        <v>48</v>
      </c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5" t="s">
        <v>49</v>
      </c>
      <c r="U37" s="44"/>
      <c r="V37" s="44"/>
      <c r="W37" s="44"/>
      <c r="X37" s="218" t="s">
        <v>50</v>
      </c>
      <c r="Y37" s="195"/>
      <c r="Z37" s="195"/>
      <c r="AA37" s="195"/>
      <c r="AB37" s="195"/>
      <c r="AC37" s="44"/>
      <c r="AD37" s="44"/>
      <c r="AE37" s="44"/>
      <c r="AF37" s="44"/>
      <c r="AG37" s="44"/>
      <c r="AH37" s="44"/>
      <c r="AI37" s="44"/>
      <c r="AJ37" s="44"/>
      <c r="AK37" s="194">
        <f>SUM(AK29:AK35)</f>
        <v>0</v>
      </c>
      <c r="AL37" s="195"/>
      <c r="AM37" s="195"/>
      <c r="AN37" s="195"/>
      <c r="AO37" s="196"/>
      <c r="AP37" s="42"/>
      <c r="AQ37" s="33"/>
    </row>
    <row r="38" spans="2:57" s="1" customFormat="1" ht="14.45" customHeight="1">
      <c r="B38" s="3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3"/>
    </row>
    <row r="39" spans="2:57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20"/>
    </row>
    <row r="40" spans="2:57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20"/>
    </row>
    <row r="41" spans="2:57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20"/>
    </row>
    <row r="42" spans="2:57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20"/>
    </row>
    <row r="43" spans="2:57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20"/>
    </row>
    <row r="44" spans="2:57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20"/>
    </row>
    <row r="45" spans="2:57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20"/>
    </row>
    <row r="46" spans="2:57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20"/>
    </row>
    <row r="47" spans="2:57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20"/>
    </row>
    <row r="48" spans="2:57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20"/>
    </row>
    <row r="49" spans="2:43" s="1" customFormat="1" ht="15">
      <c r="B49" s="31"/>
      <c r="C49" s="32"/>
      <c r="D49" s="46" t="s">
        <v>51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8"/>
      <c r="AA49" s="32"/>
      <c r="AB49" s="32"/>
      <c r="AC49" s="46" t="s">
        <v>52</v>
      </c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8"/>
      <c r="AP49" s="32"/>
      <c r="AQ49" s="33"/>
    </row>
    <row r="50" spans="2:43">
      <c r="B50" s="18"/>
      <c r="C50" s="19"/>
      <c r="D50" s="4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50"/>
      <c r="AA50" s="19"/>
      <c r="AB50" s="19"/>
      <c r="AC50" s="4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50"/>
      <c r="AP50" s="19"/>
      <c r="AQ50" s="20"/>
    </row>
    <row r="51" spans="2:43">
      <c r="B51" s="18"/>
      <c r="C51" s="19"/>
      <c r="D51" s="4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50"/>
      <c r="AA51" s="19"/>
      <c r="AB51" s="19"/>
      <c r="AC51" s="4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50"/>
      <c r="AP51" s="19"/>
      <c r="AQ51" s="20"/>
    </row>
    <row r="52" spans="2:43">
      <c r="B52" s="18"/>
      <c r="C52" s="19"/>
      <c r="D52" s="4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50"/>
      <c r="AA52" s="19"/>
      <c r="AB52" s="19"/>
      <c r="AC52" s="4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50"/>
      <c r="AP52" s="19"/>
      <c r="AQ52" s="20"/>
    </row>
    <row r="53" spans="2:43">
      <c r="B53" s="18"/>
      <c r="C53" s="19"/>
      <c r="D53" s="4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50"/>
      <c r="AA53" s="19"/>
      <c r="AB53" s="19"/>
      <c r="AC53" s="4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50"/>
      <c r="AP53" s="19"/>
      <c r="AQ53" s="20"/>
    </row>
    <row r="54" spans="2:43">
      <c r="B54" s="18"/>
      <c r="C54" s="19"/>
      <c r="D54" s="4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50"/>
      <c r="AA54" s="19"/>
      <c r="AB54" s="19"/>
      <c r="AC54" s="4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50"/>
      <c r="AP54" s="19"/>
      <c r="AQ54" s="20"/>
    </row>
    <row r="55" spans="2:43">
      <c r="B55" s="18"/>
      <c r="C55" s="19"/>
      <c r="D55" s="4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50"/>
      <c r="AA55" s="19"/>
      <c r="AB55" s="19"/>
      <c r="AC55" s="4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50"/>
      <c r="AP55" s="19"/>
      <c r="AQ55" s="20"/>
    </row>
    <row r="56" spans="2:43">
      <c r="B56" s="18"/>
      <c r="C56" s="19"/>
      <c r="D56" s="4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50"/>
      <c r="AA56" s="19"/>
      <c r="AB56" s="19"/>
      <c r="AC56" s="4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50"/>
      <c r="AP56" s="19"/>
      <c r="AQ56" s="20"/>
    </row>
    <row r="57" spans="2:43">
      <c r="B57" s="18"/>
      <c r="C57" s="19"/>
      <c r="D57" s="4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50"/>
      <c r="AA57" s="19"/>
      <c r="AB57" s="19"/>
      <c r="AC57" s="4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50"/>
      <c r="AP57" s="19"/>
      <c r="AQ57" s="20"/>
    </row>
    <row r="58" spans="2:43" s="1" customFormat="1" ht="15">
      <c r="B58" s="31"/>
      <c r="C58" s="32"/>
      <c r="D58" s="51" t="s">
        <v>53</v>
      </c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3" t="s">
        <v>54</v>
      </c>
      <c r="S58" s="52"/>
      <c r="T58" s="52"/>
      <c r="U58" s="52"/>
      <c r="V58" s="52"/>
      <c r="W58" s="52"/>
      <c r="X58" s="52"/>
      <c r="Y58" s="52"/>
      <c r="Z58" s="54"/>
      <c r="AA58" s="32"/>
      <c r="AB58" s="32"/>
      <c r="AC58" s="51" t="s">
        <v>53</v>
      </c>
      <c r="AD58" s="52"/>
      <c r="AE58" s="52"/>
      <c r="AF58" s="52"/>
      <c r="AG58" s="52"/>
      <c r="AH58" s="52"/>
      <c r="AI58" s="52"/>
      <c r="AJ58" s="52"/>
      <c r="AK58" s="52"/>
      <c r="AL58" s="52"/>
      <c r="AM58" s="53" t="s">
        <v>54</v>
      </c>
      <c r="AN58" s="52"/>
      <c r="AO58" s="54"/>
      <c r="AP58" s="32"/>
      <c r="AQ58" s="33"/>
    </row>
    <row r="59" spans="2:43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20"/>
    </row>
    <row r="60" spans="2:43" s="1" customFormat="1" ht="15">
      <c r="B60" s="31"/>
      <c r="C60" s="32"/>
      <c r="D60" s="46" t="s">
        <v>55</v>
      </c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8"/>
      <c r="AA60" s="32"/>
      <c r="AB60" s="32"/>
      <c r="AC60" s="46" t="s">
        <v>56</v>
      </c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8"/>
      <c r="AP60" s="32"/>
      <c r="AQ60" s="33"/>
    </row>
    <row r="61" spans="2:43">
      <c r="B61" s="18"/>
      <c r="C61" s="19"/>
      <c r="D61" s="4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50"/>
      <c r="AA61" s="19"/>
      <c r="AB61" s="19"/>
      <c r="AC61" s="4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50"/>
      <c r="AP61" s="19"/>
      <c r="AQ61" s="20"/>
    </row>
    <row r="62" spans="2:43">
      <c r="B62" s="18"/>
      <c r="C62" s="19"/>
      <c r="D62" s="4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50"/>
      <c r="AA62" s="19"/>
      <c r="AB62" s="19"/>
      <c r="AC62" s="4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50"/>
      <c r="AP62" s="19"/>
      <c r="AQ62" s="20"/>
    </row>
    <row r="63" spans="2:43">
      <c r="B63" s="18"/>
      <c r="C63" s="19"/>
      <c r="D63" s="4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50"/>
      <c r="AA63" s="19"/>
      <c r="AB63" s="19"/>
      <c r="AC63" s="4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50"/>
      <c r="AP63" s="19"/>
      <c r="AQ63" s="20"/>
    </row>
    <row r="64" spans="2:43">
      <c r="B64" s="18"/>
      <c r="C64" s="19"/>
      <c r="D64" s="4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50"/>
      <c r="AA64" s="19"/>
      <c r="AB64" s="19"/>
      <c r="AC64" s="4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50"/>
      <c r="AP64" s="19"/>
      <c r="AQ64" s="20"/>
    </row>
    <row r="65" spans="2:43">
      <c r="B65" s="18"/>
      <c r="C65" s="19"/>
      <c r="D65" s="4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50"/>
      <c r="AA65" s="19"/>
      <c r="AB65" s="19"/>
      <c r="AC65" s="4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50"/>
      <c r="AP65" s="19"/>
      <c r="AQ65" s="20"/>
    </row>
    <row r="66" spans="2:43">
      <c r="B66" s="18"/>
      <c r="C66" s="19"/>
      <c r="D66" s="4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50"/>
      <c r="AA66" s="19"/>
      <c r="AB66" s="19"/>
      <c r="AC66" s="4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50"/>
      <c r="AP66" s="19"/>
      <c r="AQ66" s="20"/>
    </row>
    <row r="67" spans="2:43">
      <c r="B67" s="18"/>
      <c r="C67" s="19"/>
      <c r="D67" s="4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50"/>
      <c r="AA67" s="19"/>
      <c r="AB67" s="19"/>
      <c r="AC67" s="4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50"/>
      <c r="AP67" s="19"/>
      <c r="AQ67" s="20"/>
    </row>
    <row r="68" spans="2:43">
      <c r="B68" s="18"/>
      <c r="C68" s="19"/>
      <c r="D68" s="4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50"/>
      <c r="AA68" s="19"/>
      <c r="AB68" s="19"/>
      <c r="AC68" s="4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50"/>
      <c r="AP68" s="19"/>
      <c r="AQ68" s="20"/>
    </row>
    <row r="69" spans="2:43" s="1" customFormat="1" ht="15">
      <c r="B69" s="31"/>
      <c r="C69" s="32"/>
      <c r="D69" s="51" t="s">
        <v>53</v>
      </c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3" t="s">
        <v>54</v>
      </c>
      <c r="S69" s="52"/>
      <c r="T69" s="52"/>
      <c r="U69" s="52"/>
      <c r="V69" s="52"/>
      <c r="W69" s="52"/>
      <c r="X69" s="52"/>
      <c r="Y69" s="52"/>
      <c r="Z69" s="54"/>
      <c r="AA69" s="32"/>
      <c r="AB69" s="32"/>
      <c r="AC69" s="51" t="s">
        <v>53</v>
      </c>
      <c r="AD69" s="52"/>
      <c r="AE69" s="52"/>
      <c r="AF69" s="52"/>
      <c r="AG69" s="52"/>
      <c r="AH69" s="52"/>
      <c r="AI69" s="52"/>
      <c r="AJ69" s="52"/>
      <c r="AK69" s="52"/>
      <c r="AL69" s="52"/>
      <c r="AM69" s="53" t="s">
        <v>54</v>
      </c>
      <c r="AN69" s="52"/>
      <c r="AO69" s="54"/>
      <c r="AP69" s="32"/>
      <c r="AQ69" s="33"/>
    </row>
    <row r="70" spans="2:43" s="1" customFormat="1" ht="6.95" customHeight="1">
      <c r="B70" s="31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3"/>
    </row>
    <row r="71" spans="2:43" s="1" customFormat="1" ht="6.95" customHeight="1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7"/>
    </row>
    <row r="75" spans="2:43" s="1" customFormat="1" ht="6.95" customHeight="1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60"/>
    </row>
    <row r="76" spans="2:43" s="1" customFormat="1" ht="36.950000000000003" customHeight="1">
      <c r="B76" s="31"/>
      <c r="C76" s="179" t="s">
        <v>57</v>
      </c>
      <c r="D76" s="198"/>
      <c r="E76" s="198"/>
      <c r="F76" s="198"/>
      <c r="G76" s="198"/>
      <c r="H76" s="198"/>
      <c r="I76" s="198"/>
      <c r="J76" s="198"/>
      <c r="K76" s="198"/>
      <c r="L76" s="198"/>
      <c r="M76" s="198"/>
      <c r="N76" s="198"/>
      <c r="O76" s="198"/>
      <c r="P76" s="198"/>
      <c r="Q76" s="198"/>
      <c r="R76" s="198"/>
      <c r="S76" s="198"/>
      <c r="T76" s="198"/>
      <c r="U76" s="198"/>
      <c r="V76" s="198"/>
      <c r="W76" s="198"/>
      <c r="X76" s="198"/>
      <c r="Y76" s="198"/>
      <c r="Z76" s="198"/>
      <c r="AA76" s="198"/>
      <c r="AB76" s="198"/>
      <c r="AC76" s="198"/>
      <c r="AD76" s="198"/>
      <c r="AE76" s="198"/>
      <c r="AF76" s="198"/>
      <c r="AG76" s="198"/>
      <c r="AH76" s="198"/>
      <c r="AI76" s="198"/>
      <c r="AJ76" s="198"/>
      <c r="AK76" s="198"/>
      <c r="AL76" s="198"/>
      <c r="AM76" s="198"/>
      <c r="AN76" s="198"/>
      <c r="AO76" s="198"/>
      <c r="AP76" s="198"/>
      <c r="AQ76" s="33"/>
    </row>
    <row r="77" spans="2:43" s="3" customFormat="1" ht="14.45" customHeight="1">
      <c r="B77" s="61"/>
      <c r="C77" s="26" t="s">
        <v>14</v>
      </c>
      <c r="D77" s="62"/>
      <c r="E77" s="62"/>
      <c r="F77" s="62"/>
      <c r="G77" s="62"/>
      <c r="H77" s="62"/>
      <c r="I77" s="62"/>
      <c r="J77" s="62"/>
      <c r="K77" s="62"/>
      <c r="L77" s="62" t="str">
        <f>K5</f>
        <v>20170039</v>
      </c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3"/>
    </row>
    <row r="78" spans="2:43" s="4" customFormat="1" ht="36.950000000000003" customHeight="1">
      <c r="B78" s="64"/>
      <c r="C78" s="65" t="s">
        <v>17</v>
      </c>
      <c r="D78" s="66"/>
      <c r="E78" s="66"/>
      <c r="F78" s="66"/>
      <c r="G78" s="66"/>
      <c r="H78" s="66"/>
      <c r="I78" s="66"/>
      <c r="J78" s="66"/>
      <c r="K78" s="66"/>
      <c r="L78" s="212" t="str">
        <f>K6</f>
        <v>ZOO-Voliéra pro orlosupy</v>
      </c>
      <c r="M78" s="213"/>
      <c r="N78" s="213"/>
      <c r="O78" s="213"/>
      <c r="P78" s="213"/>
      <c r="Q78" s="213"/>
      <c r="R78" s="213"/>
      <c r="S78" s="213"/>
      <c r="T78" s="213"/>
      <c r="U78" s="213"/>
      <c r="V78" s="213"/>
      <c r="W78" s="213"/>
      <c r="X78" s="213"/>
      <c r="Y78" s="213"/>
      <c r="Z78" s="213"/>
      <c r="AA78" s="213"/>
      <c r="AB78" s="213"/>
      <c r="AC78" s="213"/>
      <c r="AD78" s="213"/>
      <c r="AE78" s="213"/>
      <c r="AF78" s="213"/>
      <c r="AG78" s="213"/>
      <c r="AH78" s="213"/>
      <c r="AI78" s="213"/>
      <c r="AJ78" s="213"/>
      <c r="AK78" s="213"/>
      <c r="AL78" s="213"/>
      <c r="AM78" s="213"/>
      <c r="AN78" s="213"/>
      <c r="AO78" s="213"/>
      <c r="AP78" s="66"/>
      <c r="AQ78" s="67"/>
    </row>
    <row r="79" spans="2:43" s="1" customFormat="1" ht="6.95" customHeight="1">
      <c r="B79" s="31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3"/>
    </row>
    <row r="80" spans="2:43" s="1" customFormat="1" ht="15">
      <c r="B80" s="31"/>
      <c r="C80" s="26" t="s">
        <v>23</v>
      </c>
      <c r="D80" s="32"/>
      <c r="E80" s="32"/>
      <c r="F80" s="32"/>
      <c r="G80" s="32"/>
      <c r="H80" s="32"/>
      <c r="I80" s="32"/>
      <c r="J80" s="32"/>
      <c r="K80" s="32"/>
      <c r="L80" s="68" t="str">
        <f>IF(K8="","",K8)</f>
        <v xml:space="preserve"> </v>
      </c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26" t="s">
        <v>25</v>
      </c>
      <c r="AJ80" s="32"/>
      <c r="AK80" s="32"/>
      <c r="AL80" s="32"/>
      <c r="AM80" s="69" t="str">
        <f>IF(AN8= "","",AN8)</f>
        <v>21. 7. 2017</v>
      </c>
      <c r="AN80" s="32"/>
      <c r="AO80" s="32"/>
      <c r="AP80" s="32"/>
      <c r="AQ80" s="33"/>
    </row>
    <row r="81" spans="1:89" s="1" customFormat="1" ht="6.95" customHeight="1">
      <c r="B81" s="31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3"/>
    </row>
    <row r="82" spans="1:89" s="1" customFormat="1" ht="15">
      <c r="B82" s="31"/>
      <c r="C82" s="26" t="s">
        <v>29</v>
      </c>
      <c r="D82" s="32"/>
      <c r="E82" s="32"/>
      <c r="F82" s="32"/>
      <c r="G82" s="32"/>
      <c r="H82" s="32"/>
      <c r="I82" s="32"/>
      <c r="J82" s="32"/>
      <c r="K82" s="32"/>
      <c r="L82" s="62" t="str">
        <f>IF(E11= "","",E11)</f>
        <v xml:space="preserve"> </v>
      </c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26" t="s">
        <v>34</v>
      </c>
      <c r="AJ82" s="32"/>
      <c r="AK82" s="32"/>
      <c r="AL82" s="32"/>
      <c r="AM82" s="214" t="str">
        <f>IF(E17="","",E17)</f>
        <v xml:space="preserve"> </v>
      </c>
      <c r="AN82" s="198"/>
      <c r="AO82" s="198"/>
      <c r="AP82" s="198"/>
      <c r="AQ82" s="33"/>
      <c r="AS82" s="215" t="s">
        <v>58</v>
      </c>
      <c r="AT82" s="216"/>
      <c r="AU82" s="47"/>
      <c r="AV82" s="47"/>
      <c r="AW82" s="47"/>
      <c r="AX82" s="47"/>
      <c r="AY82" s="47"/>
      <c r="AZ82" s="47"/>
      <c r="BA82" s="47"/>
      <c r="BB82" s="47"/>
      <c r="BC82" s="47"/>
      <c r="BD82" s="48"/>
    </row>
    <row r="83" spans="1:89" s="1" customFormat="1" ht="15">
      <c r="B83" s="31"/>
      <c r="C83" s="26" t="s">
        <v>32</v>
      </c>
      <c r="D83" s="32"/>
      <c r="E83" s="32"/>
      <c r="F83" s="32"/>
      <c r="G83" s="32"/>
      <c r="H83" s="32"/>
      <c r="I83" s="32"/>
      <c r="J83" s="32"/>
      <c r="K83" s="32"/>
      <c r="L83" s="62" t="str">
        <f>IF(E14= "Vyplň údaj","",E14)</f>
        <v/>
      </c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26" t="s">
        <v>36</v>
      </c>
      <c r="AJ83" s="32"/>
      <c r="AK83" s="32"/>
      <c r="AL83" s="32"/>
      <c r="AM83" s="214" t="str">
        <f>IF(E20="","",E20)</f>
        <v xml:space="preserve"> </v>
      </c>
      <c r="AN83" s="198"/>
      <c r="AO83" s="198"/>
      <c r="AP83" s="198"/>
      <c r="AQ83" s="33"/>
      <c r="AS83" s="217"/>
      <c r="AT83" s="198"/>
      <c r="AU83" s="32"/>
      <c r="AV83" s="32"/>
      <c r="AW83" s="32"/>
      <c r="AX83" s="32"/>
      <c r="AY83" s="32"/>
      <c r="AZ83" s="32"/>
      <c r="BA83" s="32"/>
      <c r="BB83" s="32"/>
      <c r="BC83" s="32"/>
      <c r="BD83" s="70"/>
    </row>
    <row r="84" spans="1:89" s="1" customFormat="1" ht="10.9" customHeight="1">
      <c r="B84" s="31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3"/>
      <c r="AS84" s="217"/>
      <c r="AT84" s="198"/>
      <c r="AU84" s="32"/>
      <c r="AV84" s="32"/>
      <c r="AW84" s="32"/>
      <c r="AX84" s="32"/>
      <c r="AY84" s="32"/>
      <c r="AZ84" s="32"/>
      <c r="BA84" s="32"/>
      <c r="BB84" s="32"/>
      <c r="BC84" s="32"/>
      <c r="BD84" s="70"/>
    </row>
    <row r="85" spans="1:89" s="1" customFormat="1" ht="29.25" customHeight="1">
      <c r="B85" s="31"/>
      <c r="C85" s="201" t="s">
        <v>59</v>
      </c>
      <c r="D85" s="202"/>
      <c r="E85" s="202"/>
      <c r="F85" s="202"/>
      <c r="G85" s="202"/>
      <c r="H85" s="71"/>
      <c r="I85" s="203" t="s">
        <v>60</v>
      </c>
      <c r="J85" s="202"/>
      <c r="K85" s="202"/>
      <c r="L85" s="202"/>
      <c r="M85" s="202"/>
      <c r="N85" s="202"/>
      <c r="O85" s="202"/>
      <c r="P85" s="202"/>
      <c r="Q85" s="202"/>
      <c r="R85" s="202"/>
      <c r="S85" s="202"/>
      <c r="T85" s="202"/>
      <c r="U85" s="202"/>
      <c r="V85" s="202"/>
      <c r="W85" s="202"/>
      <c r="X85" s="202"/>
      <c r="Y85" s="202"/>
      <c r="Z85" s="202"/>
      <c r="AA85" s="202"/>
      <c r="AB85" s="202"/>
      <c r="AC85" s="202"/>
      <c r="AD85" s="202"/>
      <c r="AE85" s="202"/>
      <c r="AF85" s="202"/>
      <c r="AG85" s="203" t="s">
        <v>61</v>
      </c>
      <c r="AH85" s="202"/>
      <c r="AI85" s="202"/>
      <c r="AJ85" s="202"/>
      <c r="AK85" s="202"/>
      <c r="AL85" s="202"/>
      <c r="AM85" s="202"/>
      <c r="AN85" s="203" t="s">
        <v>62</v>
      </c>
      <c r="AO85" s="202"/>
      <c r="AP85" s="204"/>
      <c r="AQ85" s="33"/>
      <c r="AS85" s="72" t="s">
        <v>63</v>
      </c>
      <c r="AT85" s="73" t="s">
        <v>64</v>
      </c>
      <c r="AU85" s="73" t="s">
        <v>65</v>
      </c>
      <c r="AV85" s="73" t="s">
        <v>66</v>
      </c>
      <c r="AW85" s="73" t="s">
        <v>67</v>
      </c>
      <c r="AX85" s="73" t="s">
        <v>68</v>
      </c>
      <c r="AY85" s="73" t="s">
        <v>69</v>
      </c>
      <c r="AZ85" s="73" t="s">
        <v>70</v>
      </c>
      <c r="BA85" s="73" t="s">
        <v>71</v>
      </c>
      <c r="BB85" s="73" t="s">
        <v>72</v>
      </c>
      <c r="BC85" s="73" t="s">
        <v>73</v>
      </c>
      <c r="BD85" s="74" t="s">
        <v>74</v>
      </c>
    </row>
    <row r="86" spans="1:89" s="1" customFormat="1" ht="10.9" customHeight="1">
      <c r="B86" s="31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3"/>
      <c r="AS86" s="75"/>
      <c r="AT86" s="47"/>
      <c r="AU86" s="47"/>
      <c r="AV86" s="47"/>
      <c r="AW86" s="47"/>
      <c r="AX86" s="47"/>
      <c r="AY86" s="47"/>
      <c r="AZ86" s="47"/>
      <c r="BA86" s="47"/>
      <c r="BB86" s="47"/>
      <c r="BC86" s="47"/>
      <c r="BD86" s="48"/>
    </row>
    <row r="87" spans="1:89" s="4" customFormat="1" ht="32.450000000000003" customHeight="1">
      <c r="B87" s="64"/>
      <c r="C87" s="76" t="s">
        <v>75</v>
      </c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208">
        <f>ROUND(AG88,2)</f>
        <v>0</v>
      </c>
      <c r="AH87" s="208"/>
      <c r="AI87" s="208"/>
      <c r="AJ87" s="208"/>
      <c r="AK87" s="208"/>
      <c r="AL87" s="208"/>
      <c r="AM87" s="208"/>
      <c r="AN87" s="209">
        <f>SUM(AG87,AT87)</f>
        <v>0</v>
      </c>
      <c r="AO87" s="209"/>
      <c r="AP87" s="209"/>
      <c r="AQ87" s="67"/>
      <c r="AS87" s="78">
        <f>ROUND(AS88,2)</f>
        <v>0</v>
      </c>
      <c r="AT87" s="79">
        <f>ROUND(SUM(AV87:AW87),2)</f>
        <v>0</v>
      </c>
      <c r="AU87" s="80">
        <f>ROUND(AU88,5)</f>
        <v>0</v>
      </c>
      <c r="AV87" s="79">
        <f>ROUND(AZ87*L31,2)</f>
        <v>0</v>
      </c>
      <c r="AW87" s="79">
        <f>ROUND(BA87*L32,2)</f>
        <v>0</v>
      </c>
      <c r="AX87" s="79">
        <f>ROUND(BB87*L31,2)</f>
        <v>0</v>
      </c>
      <c r="AY87" s="79">
        <f>ROUND(BC87*L32,2)</f>
        <v>0</v>
      </c>
      <c r="AZ87" s="79">
        <f>ROUND(AZ88,2)</f>
        <v>0</v>
      </c>
      <c r="BA87" s="79">
        <f>ROUND(BA88,2)</f>
        <v>0</v>
      </c>
      <c r="BB87" s="79">
        <f>ROUND(BB88,2)</f>
        <v>0</v>
      </c>
      <c r="BC87" s="79">
        <f>ROUND(BC88,2)</f>
        <v>0</v>
      </c>
      <c r="BD87" s="81">
        <f>ROUND(BD88,2)</f>
        <v>0</v>
      </c>
      <c r="BS87" s="82" t="s">
        <v>76</v>
      </c>
      <c r="BT87" s="82" t="s">
        <v>77</v>
      </c>
      <c r="BV87" s="82" t="s">
        <v>78</v>
      </c>
      <c r="BW87" s="82" t="s">
        <v>79</v>
      </c>
      <c r="BX87" s="82" t="s">
        <v>80</v>
      </c>
    </row>
    <row r="88" spans="1:89" s="5" customFormat="1" ht="37.5" customHeight="1">
      <c r="A88" s="171" t="s">
        <v>291</v>
      </c>
      <c r="B88" s="83"/>
      <c r="C88" s="84"/>
      <c r="D88" s="207" t="s">
        <v>15</v>
      </c>
      <c r="E88" s="206"/>
      <c r="F88" s="206"/>
      <c r="G88" s="206"/>
      <c r="H88" s="206"/>
      <c r="I88" s="85"/>
      <c r="J88" s="207" t="s">
        <v>18</v>
      </c>
      <c r="K88" s="206"/>
      <c r="L88" s="206"/>
      <c r="M88" s="206"/>
      <c r="N88" s="206"/>
      <c r="O88" s="206"/>
      <c r="P88" s="206"/>
      <c r="Q88" s="206"/>
      <c r="R88" s="206"/>
      <c r="S88" s="206"/>
      <c r="T88" s="206"/>
      <c r="U88" s="206"/>
      <c r="V88" s="206"/>
      <c r="W88" s="206"/>
      <c r="X88" s="206"/>
      <c r="Y88" s="206"/>
      <c r="Z88" s="206"/>
      <c r="AA88" s="206"/>
      <c r="AB88" s="206"/>
      <c r="AC88" s="206"/>
      <c r="AD88" s="206"/>
      <c r="AE88" s="206"/>
      <c r="AF88" s="206"/>
      <c r="AG88" s="205">
        <f>'20170039 - ZOO-Voliéra pr...'!M29</f>
        <v>0</v>
      </c>
      <c r="AH88" s="206"/>
      <c r="AI88" s="206"/>
      <c r="AJ88" s="206"/>
      <c r="AK88" s="206"/>
      <c r="AL88" s="206"/>
      <c r="AM88" s="206"/>
      <c r="AN88" s="205">
        <f>SUM(AG88,AT88)</f>
        <v>0</v>
      </c>
      <c r="AO88" s="206"/>
      <c r="AP88" s="206"/>
      <c r="AQ88" s="86"/>
      <c r="AS88" s="87">
        <f>'20170039 - ZOO-Voliéra pr...'!M27</f>
        <v>0</v>
      </c>
      <c r="AT88" s="88">
        <f>ROUND(SUM(AV88:AW88),2)</f>
        <v>0</v>
      </c>
      <c r="AU88" s="89">
        <f>'20170039 - ZOO-Voliéra pr...'!W126</f>
        <v>0</v>
      </c>
      <c r="AV88" s="88">
        <f>'20170039 - ZOO-Voliéra pr...'!M31</f>
        <v>0</v>
      </c>
      <c r="AW88" s="88">
        <f>'20170039 - ZOO-Voliéra pr...'!M32</f>
        <v>0</v>
      </c>
      <c r="AX88" s="88">
        <f>'20170039 - ZOO-Voliéra pr...'!M33</f>
        <v>0</v>
      </c>
      <c r="AY88" s="88">
        <f>'20170039 - ZOO-Voliéra pr...'!M34</f>
        <v>0</v>
      </c>
      <c r="AZ88" s="88">
        <f>'20170039 - ZOO-Voliéra pr...'!H31</f>
        <v>0</v>
      </c>
      <c r="BA88" s="88">
        <f>'20170039 - ZOO-Voliéra pr...'!H32</f>
        <v>0</v>
      </c>
      <c r="BB88" s="88">
        <f>'20170039 - ZOO-Voliéra pr...'!H33</f>
        <v>0</v>
      </c>
      <c r="BC88" s="88">
        <f>'20170039 - ZOO-Voliéra pr...'!H34</f>
        <v>0</v>
      </c>
      <c r="BD88" s="90">
        <f>'20170039 - ZOO-Voliéra pr...'!H35</f>
        <v>0</v>
      </c>
      <c r="BT88" s="91" t="s">
        <v>22</v>
      </c>
      <c r="BU88" s="91" t="s">
        <v>81</v>
      </c>
      <c r="BV88" s="91" t="s">
        <v>78</v>
      </c>
      <c r="BW88" s="91" t="s">
        <v>79</v>
      </c>
      <c r="BX88" s="91" t="s">
        <v>80</v>
      </c>
    </row>
    <row r="89" spans="1:89">
      <c r="B89" s="18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20"/>
    </row>
    <row r="90" spans="1:89" s="1" customFormat="1" ht="30" customHeight="1">
      <c r="B90" s="31"/>
      <c r="C90" s="76" t="s">
        <v>82</v>
      </c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209">
        <f>ROUND(SUM(AG91:AG94),2)</f>
        <v>0</v>
      </c>
      <c r="AH90" s="198"/>
      <c r="AI90" s="198"/>
      <c r="AJ90" s="198"/>
      <c r="AK90" s="198"/>
      <c r="AL90" s="198"/>
      <c r="AM90" s="198"/>
      <c r="AN90" s="209">
        <f>ROUND(SUM(AN91:AN94),2)</f>
        <v>0</v>
      </c>
      <c r="AO90" s="198"/>
      <c r="AP90" s="198"/>
      <c r="AQ90" s="33"/>
      <c r="AS90" s="72" t="s">
        <v>83</v>
      </c>
      <c r="AT90" s="73" t="s">
        <v>84</v>
      </c>
      <c r="AU90" s="73" t="s">
        <v>41</v>
      </c>
      <c r="AV90" s="74" t="s">
        <v>64</v>
      </c>
    </row>
    <row r="91" spans="1:89" s="1" customFormat="1" ht="19.899999999999999" customHeight="1">
      <c r="B91" s="31"/>
      <c r="C91" s="32"/>
      <c r="D91" s="92" t="s">
        <v>85</v>
      </c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199">
        <f>ROUND(AG87*AS91,2)</f>
        <v>0</v>
      </c>
      <c r="AH91" s="198"/>
      <c r="AI91" s="198"/>
      <c r="AJ91" s="198"/>
      <c r="AK91" s="198"/>
      <c r="AL91" s="198"/>
      <c r="AM91" s="198"/>
      <c r="AN91" s="200">
        <f>ROUND(AG91+AV91,2)</f>
        <v>0</v>
      </c>
      <c r="AO91" s="198"/>
      <c r="AP91" s="198"/>
      <c r="AQ91" s="33"/>
      <c r="AS91" s="93">
        <v>0</v>
      </c>
      <c r="AT91" s="94" t="s">
        <v>86</v>
      </c>
      <c r="AU91" s="94" t="s">
        <v>42</v>
      </c>
      <c r="AV91" s="95">
        <f>ROUND(IF(AU91="základní",AG91*L31,IF(AU91="snížená",AG91*L32,0)),2)</f>
        <v>0</v>
      </c>
      <c r="BV91" s="14" t="s">
        <v>87</v>
      </c>
      <c r="BY91" s="96">
        <f>IF(AU91="základní",AV91,0)</f>
        <v>0</v>
      </c>
      <c r="BZ91" s="96">
        <f>IF(AU91="snížená",AV91,0)</f>
        <v>0</v>
      </c>
      <c r="CA91" s="96">
        <v>0</v>
      </c>
      <c r="CB91" s="96">
        <v>0</v>
      </c>
      <c r="CC91" s="96">
        <v>0</v>
      </c>
      <c r="CD91" s="96">
        <f>IF(AU91="základní",AG91,0)</f>
        <v>0</v>
      </c>
      <c r="CE91" s="96">
        <f>IF(AU91="snížená",AG91,0)</f>
        <v>0</v>
      </c>
      <c r="CF91" s="96">
        <f>IF(AU91="zákl. přenesená",AG91,0)</f>
        <v>0</v>
      </c>
      <c r="CG91" s="96">
        <f>IF(AU91="sníž. přenesená",AG91,0)</f>
        <v>0</v>
      </c>
      <c r="CH91" s="96">
        <f>IF(AU91="nulová",AG91,0)</f>
        <v>0</v>
      </c>
      <c r="CI91" s="14">
        <f>IF(AU91="základní",1,IF(AU91="snížená",2,IF(AU91="zákl. přenesená",4,IF(AU91="sníž. přenesená",5,3))))</f>
        <v>1</v>
      </c>
      <c r="CJ91" s="14">
        <f>IF(AT91="stavební čast",1,IF(8891="investiční čast",2,3))</f>
        <v>1</v>
      </c>
      <c r="CK91" s="14" t="str">
        <f>IF(D91="Vyplň vlastní","","x")</f>
        <v>x</v>
      </c>
    </row>
    <row r="92" spans="1:89" s="1" customFormat="1" ht="19.899999999999999" customHeight="1">
      <c r="B92" s="31"/>
      <c r="C92" s="32"/>
      <c r="D92" s="197" t="s">
        <v>88</v>
      </c>
      <c r="E92" s="198"/>
      <c r="F92" s="198"/>
      <c r="G92" s="198"/>
      <c r="H92" s="198"/>
      <c r="I92" s="198"/>
      <c r="J92" s="198"/>
      <c r="K92" s="198"/>
      <c r="L92" s="198"/>
      <c r="M92" s="198"/>
      <c r="N92" s="198"/>
      <c r="O92" s="198"/>
      <c r="P92" s="198"/>
      <c r="Q92" s="198"/>
      <c r="R92" s="198"/>
      <c r="S92" s="198"/>
      <c r="T92" s="198"/>
      <c r="U92" s="198"/>
      <c r="V92" s="198"/>
      <c r="W92" s="198"/>
      <c r="X92" s="198"/>
      <c r="Y92" s="198"/>
      <c r="Z92" s="198"/>
      <c r="AA92" s="198"/>
      <c r="AB92" s="198"/>
      <c r="AC92" s="32"/>
      <c r="AD92" s="32"/>
      <c r="AE92" s="32"/>
      <c r="AF92" s="32"/>
      <c r="AG92" s="199">
        <f>AG87*AS92</f>
        <v>0</v>
      </c>
      <c r="AH92" s="198"/>
      <c r="AI92" s="198"/>
      <c r="AJ92" s="198"/>
      <c r="AK92" s="198"/>
      <c r="AL92" s="198"/>
      <c r="AM92" s="198"/>
      <c r="AN92" s="200">
        <f>AG92+AV92</f>
        <v>0</v>
      </c>
      <c r="AO92" s="198"/>
      <c r="AP92" s="198"/>
      <c r="AQ92" s="33"/>
      <c r="AS92" s="97">
        <v>0</v>
      </c>
      <c r="AT92" s="98" t="s">
        <v>86</v>
      </c>
      <c r="AU92" s="98" t="s">
        <v>42</v>
      </c>
      <c r="AV92" s="99">
        <f>ROUND(IF(AU92="nulová",0,IF(OR(AU92="základní",AU92="zákl. přenesená"),AG92*L31,AG92*L32)),2)</f>
        <v>0</v>
      </c>
      <c r="BV92" s="14" t="s">
        <v>89</v>
      </c>
      <c r="BY92" s="96">
        <f>IF(AU92="základní",AV92,0)</f>
        <v>0</v>
      </c>
      <c r="BZ92" s="96">
        <f>IF(AU92="snížená",AV92,0)</f>
        <v>0</v>
      </c>
      <c r="CA92" s="96">
        <f>IF(AU92="zákl. přenesená",AV92,0)</f>
        <v>0</v>
      </c>
      <c r="CB92" s="96">
        <f>IF(AU92="sníž. přenesená",AV92,0)</f>
        <v>0</v>
      </c>
      <c r="CC92" s="96">
        <f>IF(AU92="nulová",AV92,0)</f>
        <v>0</v>
      </c>
      <c r="CD92" s="96">
        <f>IF(AU92="základní",AG92,0)</f>
        <v>0</v>
      </c>
      <c r="CE92" s="96">
        <f>IF(AU92="snížená",AG92,0)</f>
        <v>0</v>
      </c>
      <c r="CF92" s="96">
        <f>IF(AU92="zákl. přenesená",AG92,0)</f>
        <v>0</v>
      </c>
      <c r="CG92" s="96">
        <f>IF(AU92="sníž. přenesená",AG92,0)</f>
        <v>0</v>
      </c>
      <c r="CH92" s="96">
        <f>IF(AU92="nulová",AG92,0)</f>
        <v>0</v>
      </c>
      <c r="CI92" s="14">
        <f>IF(AU92="základní",1,IF(AU92="snížená",2,IF(AU92="zákl. přenesená",4,IF(AU92="sníž. přenesená",5,3))))</f>
        <v>1</v>
      </c>
      <c r="CJ92" s="14">
        <f>IF(AT92="stavební čast",1,IF(8892="investiční čast",2,3))</f>
        <v>1</v>
      </c>
      <c r="CK92" s="14" t="str">
        <f>IF(D92="Vyplň vlastní","","x")</f>
        <v/>
      </c>
    </row>
    <row r="93" spans="1:89" s="1" customFormat="1" ht="19.899999999999999" customHeight="1">
      <c r="B93" s="31"/>
      <c r="C93" s="32"/>
      <c r="D93" s="197" t="s">
        <v>88</v>
      </c>
      <c r="E93" s="198"/>
      <c r="F93" s="198"/>
      <c r="G93" s="198"/>
      <c r="H93" s="198"/>
      <c r="I93" s="198"/>
      <c r="J93" s="198"/>
      <c r="K93" s="198"/>
      <c r="L93" s="198"/>
      <c r="M93" s="198"/>
      <c r="N93" s="198"/>
      <c r="O93" s="198"/>
      <c r="P93" s="198"/>
      <c r="Q93" s="198"/>
      <c r="R93" s="198"/>
      <c r="S93" s="198"/>
      <c r="T93" s="198"/>
      <c r="U93" s="198"/>
      <c r="V93" s="198"/>
      <c r="W93" s="198"/>
      <c r="X93" s="198"/>
      <c r="Y93" s="198"/>
      <c r="Z93" s="198"/>
      <c r="AA93" s="198"/>
      <c r="AB93" s="198"/>
      <c r="AC93" s="32"/>
      <c r="AD93" s="32"/>
      <c r="AE93" s="32"/>
      <c r="AF93" s="32"/>
      <c r="AG93" s="199">
        <f>AG87*AS93</f>
        <v>0</v>
      </c>
      <c r="AH93" s="198"/>
      <c r="AI93" s="198"/>
      <c r="AJ93" s="198"/>
      <c r="AK93" s="198"/>
      <c r="AL93" s="198"/>
      <c r="AM93" s="198"/>
      <c r="AN93" s="200">
        <f>AG93+AV93</f>
        <v>0</v>
      </c>
      <c r="AO93" s="198"/>
      <c r="AP93" s="198"/>
      <c r="AQ93" s="33"/>
      <c r="AS93" s="97">
        <v>0</v>
      </c>
      <c r="AT93" s="98" t="s">
        <v>86</v>
      </c>
      <c r="AU93" s="98" t="s">
        <v>42</v>
      </c>
      <c r="AV93" s="99">
        <f>ROUND(IF(AU93="nulová",0,IF(OR(AU93="základní",AU93="zákl. přenesená"),AG93*L31,AG93*L32)),2)</f>
        <v>0</v>
      </c>
      <c r="BV93" s="14" t="s">
        <v>89</v>
      </c>
      <c r="BY93" s="96">
        <f>IF(AU93="základní",AV93,0)</f>
        <v>0</v>
      </c>
      <c r="BZ93" s="96">
        <f>IF(AU93="snížená",AV93,0)</f>
        <v>0</v>
      </c>
      <c r="CA93" s="96">
        <f>IF(AU93="zákl. přenesená",AV93,0)</f>
        <v>0</v>
      </c>
      <c r="CB93" s="96">
        <f>IF(AU93="sníž. přenesená",AV93,0)</f>
        <v>0</v>
      </c>
      <c r="CC93" s="96">
        <f>IF(AU93="nulová",AV93,0)</f>
        <v>0</v>
      </c>
      <c r="CD93" s="96">
        <f>IF(AU93="základní",AG93,0)</f>
        <v>0</v>
      </c>
      <c r="CE93" s="96">
        <f>IF(AU93="snížená",AG93,0)</f>
        <v>0</v>
      </c>
      <c r="CF93" s="96">
        <f>IF(AU93="zákl. přenesená",AG93,0)</f>
        <v>0</v>
      </c>
      <c r="CG93" s="96">
        <f>IF(AU93="sníž. přenesená",AG93,0)</f>
        <v>0</v>
      </c>
      <c r="CH93" s="96">
        <f>IF(AU93="nulová",AG93,0)</f>
        <v>0</v>
      </c>
      <c r="CI93" s="14">
        <f>IF(AU93="základní",1,IF(AU93="snížená",2,IF(AU93="zákl. přenesená",4,IF(AU93="sníž. přenesená",5,3))))</f>
        <v>1</v>
      </c>
      <c r="CJ93" s="14">
        <f>IF(AT93="stavební čast",1,IF(8893="investiční čast",2,3))</f>
        <v>1</v>
      </c>
      <c r="CK93" s="14" t="str">
        <f>IF(D93="Vyplň vlastní","","x")</f>
        <v/>
      </c>
    </row>
    <row r="94" spans="1:89" s="1" customFormat="1" ht="19.899999999999999" customHeight="1">
      <c r="B94" s="31"/>
      <c r="C94" s="32"/>
      <c r="D94" s="197" t="s">
        <v>88</v>
      </c>
      <c r="E94" s="198"/>
      <c r="F94" s="198"/>
      <c r="G94" s="198"/>
      <c r="H94" s="198"/>
      <c r="I94" s="198"/>
      <c r="J94" s="198"/>
      <c r="K94" s="198"/>
      <c r="L94" s="198"/>
      <c r="M94" s="198"/>
      <c r="N94" s="198"/>
      <c r="O94" s="198"/>
      <c r="P94" s="198"/>
      <c r="Q94" s="198"/>
      <c r="R94" s="198"/>
      <c r="S94" s="198"/>
      <c r="T94" s="198"/>
      <c r="U94" s="198"/>
      <c r="V94" s="198"/>
      <c r="W94" s="198"/>
      <c r="X94" s="198"/>
      <c r="Y94" s="198"/>
      <c r="Z94" s="198"/>
      <c r="AA94" s="198"/>
      <c r="AB94" s="198"/>
      <c r="AC94" s="32"/>
      <c r="AD94" s="32"/>
      <c r="AE94" s="32"/>
      <c r="AF94" s="32"/>
      <c r="AG94" s="199">
        <f>AG87*AS94</f>
        <v>0</v>
      </c>
      <c r="AH94" s="198"/>
      <c r="AI94" s="198"/>
      <c r="AJ94" s="198"/>
      <c r="AK94" s="198"/>
      <c r="AL94" s="198"/>
      <c r="AM94" s="198"/>
      <c r="AN94" s="200">
        <f>AG94+AV94</f>
        <v>0</v>
      </c>
      <c r="AO94" s="198"/>
      <c r="AP94" s="198"/>
      <c r="AQ94" s="33"/>
      <c r="AS94" s="100">
        <v>0</v>
      </c>
      <c r="AT94" s="101" t="s">
        <v>86</v>
      </c>
      <c r="AU94" s="101" t="s">
        <v>42</v>
      </c>
      <c r="AV94" s="102">
        <f>ROUND(IF(AU94="nulová",0,IF(OR(AU94="základní",AU94="zákl. přenesená"),AG94*L31,AG94*L32)),2)</f>
        <v>0</v>
      </c>
      <c r="BV94" s="14" t="s">
        <v>89</v>
      </c>
      <c r="BY94" s="96">
        <f>IF(AU94="základní",AV94,0)</f>
        <v>0</v>
      </c>
      <c r="BZ94" s="96">
        <f>IF(AU94="snížená",AV94,0)</f>
        <v>0</v>
      </c>
      <c r="CA94" s="96">
        <f>IF(AU94="zákl. přenesená",AV94,0)</f>
        <v>0</v>
      </c>
      <c r="CB94" s="96">
        <f>IF(AU94="sníž. přenesená",AV94,0)</f>
        <v>0</v>
      </c>
      <c r="CC94" s="96">
        <f>IF(AU94="nulová",AV94,0)</f>
        <v>0</v>
      </c>
      <c r="CD94" s="96">
        <f>IF(AU94="základní",AG94,0)</f>
        <v>0</v>
      </c>
      <c r="CE94" s="96">
        <f>IF(AU94="snížená",AG94,0)</f>
        <v>0</v>
      </c>
      <c r="CF94" s="96">
        <f>IF(AU94="zákl. přenesená",AG94,0)</f>
        <v>0</v>
      </c>
      <c r="CG94" s="96">
        <f>IF(AU94="sníž. přenesená",AG94,0)</f>
        <v>0</v>
      </c>
      <c r="CH94" s="96">
        <f>IF(AU94="nulová",AG94,0)</f>
        <v>0</v>
      </c>
      <c r="CI94" s="14">
        <f>IF(AU94="základní",1,IF(AU94="snížená",2,IF(AU94="zákl. přenesená",4,IF(AU94="sníž. přenesená",5,3))))</f>
        <v>1</v>
      </c>
      <c r="CJ94" s="14">
        <f>IF(AT94="stavební čast",1,IF(8894="investiční čast",2,3))</f>
        <v>1</v>
      </c>
      <c r="CK94" s="14" t="str">
        <f>IF(D94="Vyplň vlastní","","x")</f>
        <v/>
      </c>
    </row>
    <row r="95" spans="1:89" s="1" customFormat="1" ht="10.9" customHeight="1">
      <c r="B95" s="31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3"/>
    </row>
    <row r="96" spans="1:89" s="1" customFormat="1" ht="30" customHeight="1">
      <c r="B96" s="31"/>
      <c r="C96" s="103" t="s">
        <v>90</v>
      </c>
      <c r="D96" s="104"/>
      <c r="E96" s="104"/>
      <c r="F96" s="104"/>
      <c r="G96" s="104"/>
      <c r="H96" s="104"/>
      <c r="I96" s="104"/>
      <c r="J96" s="104"/>
      <c r="K96" s="104"/>
      <c r="L96" s="104"/>
      <c r="M96" s="104"/>
      <c r="N96" s="104"/>
      <c r="O96" s="104"/>
      <c r="P96" s="104"/>
      <c r="Q96" s="104"/>
      <c r="R96" s="104"/>
      <c r="S96" s="104"/>
      <c r="T96" s="104"/>
      <c r="U96" s="104"/>
      <c r="V96" s="104"/>
      <c r="W96" s="104"/>
      <c r="X96" s="104"/>
      <c r="Y96" s="104"/>
      <c r="Z96" s="104"/>
      <c r="AA96" s="104"/>
      <c r="AB96" s="104"/>
      <c r="AC96" s="104"/>
      <c r="AD96" s="104"/>
      <c r="AE96" s="104"/>
      <c r="AF96" s="104"/>
      <c r="AG96" s="210">
        <f>ROUND(AG87+AG90,2)</f>
        <v>0</v>
      </c>
      <c r="AH96" s="210"/>
      <c r="AI96" s="210"/>
      <c r="AJ96" s="210"/>
      <c r="AK96" s="210"/>
      <c r="AL96" s="210"/>
      <c r="AM96" s="210"/>
      <c r="AN96" s="210">
        <f>AN87+AN90</f>
        <v>0</v>
      </c>
      <c r="AO96" s="210"/>
      <c r="AP96" s="210"/>
      <c r="AQ96" s="33"/>
    </row>
    <row r="97" spans="2:43" s="1" customFormat="1" ht="6.95" customHeight="1">
      <c r="B97" s="55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  <c r="AA97" s="56"/>
      <c r="AB97" s="56"/>
      <c r="AC97" s="56"/>
      <c r="AD97" s="56"/>
      <c r="AE97" s="56"/>
      <c r="AF97" s="56"/>
      <c r="AG97" s="56"/>
      <c r="AH97" s="56"/>
      <c r="AI97" s="56"/>
      <c r="AJ97" s="56"/>
      <c r="AK97" s="56"/>
      <c r="AL97" s="56"/>
      <c r="AM97" s="56"/>
      <c r="AN97" s="56"/>
      <c r="AO97" s="56"/>
      <c r="AP97" s="56"/>
      <c r="AQ97" s="57"/>
    </row>
  </sheetData>
  <mergeCells count="58">
    <mergeCell ref="AG96:AM96"/>
    <mergeCell ref="AN96:AP96"/>
    <mergeCell ref="AR2:BE2"/>
    <mergeCell ref="AG91:AM91"/>
    <mergeCell ref="AN91:AP91"/>
    <mergeCell ref="C76:AP76"/>
    <mergeCell ref="L78:AO78"/>
    <mergeCell ref="AM82:AP82"/>
    <mergeCell ref="AS82:AT84"/>
    <mergeCell ref="AM83:AP83"/>
    <mergeCell ref="L35:O35"/>
    <mergeCell ref="W35:AE35"/>
    <mergeCell ref="AK35:AO35"/>
    <mergeCell ref="X37:AB37"/>
    <mergeCell ref="D93:AB93"/>
    <mergeCell ref="AG93:AM93"/>
    <mergeCell ref="AN93:AP93"/>
    <mergeCell ref="D94:AB94"/>
    <mergeCell ref="AG94:AM94"/>
    <mergeCell ref="AN94:AP94"/>
    <mergeCell ref="D92:AB92"/>
    <mergeCell ref="AG92:AM92"/>
    <mergeCell ref="AN92:AP92"/>
    <mergeCell ref="C85:G85"/>
    <mergeCell ref="I85:AF85"/>
    <mergeCell ref="AG85:AM85"/>
    <mergeCell ref="AN85:AP85"/>
    <mergeCell ref="AN88:AP88"/>
    <mergeCell ref="AG88:AM88"/>
    <mergeCell ref="D88:H88"/>
    <mergeCell ref="J88:AF88"/>
    <mergeCell ref="AG87:AM87"/>
    <mergeCell ref="AN87:AP87"/>
    <mergeCell ref="AG90:AM90"/>
    <mergeCell ref="AN90:AP90"/>
    <mergeCell ref="AK37:AO37"/>
    <mergeCell ref="L33:O33"/>
    <mergeCell ref="W33:AE33"/>
    <mergeCell ref="AK33:AO33"/>
    <mergeCell ref="L34:O34"/>
    <mergeCell ref="W34:AE34"/>
    <mergeCell ref="AK34:AO34"/>
    <mergeCell ref="C2:AP2"/>
    <mergeCell ref="C4:AP4"/>
    <mergeCell ref="BE5:BE34"/>
    <mergeCell ref="K5:AO5"/>
    <mergeCell ref="K6:AO6"/>
    <mergeCell ref="E14:AJ14"/>
    <mergeCell ref="E23:AN23"/>
    <mergeCell ref="AK26:AO26"/>
    <mergeCell ref="AK27:AO27"/>
    <mergeCell ref="AK29:AO29"/>
    <mergeCell ref="L31:O31"/>
    <mergeCell ref="W31:AE31"/>
    <mergeCell ref="AK31:AO31"/>
    <mergeCell ref="L32:O32"/>
    <mergeCell ref="W32:AE32"/>
    <mergeCell ref="AK32:AO32"/>
  </mergeCells>
  <dataValidations count="2">
    <dataValidation type="list" allowBlank="1" showInputMessage="1" showErrorMessage="1" error="Povoleny jsou hodnoty základní, snížená, zákl. přenesená, sníž. přenesená, nulová." sqref="AU91:AU95">
      <formula1>"základní,snížená,zákl. přenesená,sníž. přenesená,nulová"</formula1>
    </dataValidation>
    <dataValidation type="list" allowBlank="1" showInputMessage="1" showErrorMessage="1" error="Povoleny jsou hodnoty stavební čast, technologická čast, investiční čast." sqref="AT91:AT95">
      <formula1>"stavební čast,technologická čast,investiční čast"</formula1>
    </dataValidation>
  </dataValidations>
  <hyperlinks>
    <hyperlink ref="K1:S1" location="C2" tooltip="Souhrnný list stavby" display="1) Souhrnný list stavby"/>
    <hyperlink ref="W1:AF1" location="C87" tooltip="Rekapitulace objektů" display="2) Rekapitulace objektů"/>
    <hyperlink ref="A88" location="'20170039 - ZOO-Voliéra pr...'!C2" tooltip="20170039 - ZOO-Voliéra pr..." display="/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N181"/>
  <sheetViews>
    <sheetView showGridLines="0" workbookViewId="0">
      <pane ySplit="1" topLeftCell="A87" activePane="bottomLeft" state="frozen"/>
      <selection pane="bottomLeft" activeCell="K185" sqref="K185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29.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26" customWidth="1"/>
    <col min="30" max="30" width="40.83203125" customWidth="1"/>
    <col min="31" max="31" width="16.33203125" hidden="1" customWidth="1"/>
    <col min="32" max="42" width="9.33203125" hidden="1" customWidth="1"/>
    <col min="43" max="43" width="59.83203125" customWidth="1"/>
    <col min="44" max="62" width="9.33203125" hidden="1"/>
    <col min="63" max="63" width="0.1640625" customWidth="1"/>
    <col min="64" max="64" width="5.1640625" hidden="1" customWidth="1"/>
    <col min="65" max="65" width="11.83203125" hidden="1" customWidth="1"/>
  </cols>
  <sheetData>
    <row r="1" spans="1:66" ht="21.75" customHeight="1">
      <c r="A1" s="176"/>
      <c r="B1" s="174"/>
      <c r="C1" s="174"/>
      <c r="D1" s="175" t="s">
        <v>1</v>
      </c>
      <c r="E1" s="174"/>
      <c r="F1" s="172" t="s">
        <v>292</v>
      </c>
      <c r="G1" s="172"/>
      <c r="H1" s="255" t="s">
        <v>293</v>
      </c>
      <c r="I1" s="255"/>
      <c r="J1" s="255"/>
      <c r="K1" s="255"/>
      <c r="L1" s="172" t="s">
        <v>294</v>
      </c>
      <c r="M1" s="174"/>
      <c r="N1" s="174"/>
      <c r="O1" s="175" t="s">
        <v>91</v>
      </c>
      <c r="P1" s="174"/>
      <c r="Q1" s="174"/>
      <c r="R1" s="174"/>
      <c r="S1" s="172" t="s">
        <v>295</v>
      </c>
      <c r="T1" s="172"/>
      <c r="U1" s="176"/>
      <c r="V1" s="176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</row>
    <row r="2" spans="1:66" ht="36.950000000000003" customHeight="1">
      <c r="C2" s="177" t="s">
        <v>5</v>
      </c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S2" s="211" t="s">
        <v>6</v>
      </c>
      <c r="T2" s="178"/>
      <c r="U2" s="178"/>
      <c r="V2" s="178"/>
      <c r="W2" s="178"/>
      <c r="X2" s="178"/>
      <c r="Y2" s="178"/>
      <c r="Z2" s="178"/>
      <c r="AA2" s="178"/>
      <c r="AB2" s="178"/>
      <c r="AC2" s="178"/>
      <c r="AT2" s="14" t="s">
        <v>79</v>
      </c>
    </row>
    <row r="3" spans="1:6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7"/>
      <c r="AT3" s="14" t="s">
        <v>92</v>
      </c>
    </row>
    <row r="4" spans="1:66" ht="36.950000000000003" customHeight="1">
      <c r="B4" s="18"/>
      <c r="C4" s="179" t="s">
        <v>93</v>
      </c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20"/>
      <c r="T4" s="21" t="s">
        <v>11</v>
      </c>
      <c r="AT4" s="14" t="s">
        <v>4</v>
      </c>
    </row>
    <row r="5" spans="1:66" ht="6.95" customHeight="1"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20"/>
    </row>
    <row r="6" spans="1:66" s="1" customFormat="1" ht="32.85" customHeight="1">
      <c r="B6" s="31"/>
      <c r="C6" s="32"/>
      <c r="D6" s="25" t="s">
        <v>17</v>
      </c>
      <c r="E6" s="32"/>
      <c r="F6" s="185" t="s">
        <v>18</v>
      </c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32"/>
      <c r="R6" s="33"/>
    </row>
    <row r="7" spans="1:66" s="1" customFormat="1" ht="14.45" customHeight="1">
      <c r="B7" s="31"/>
      <c r="C7" s="32"/>
      <c r="D7" s="26" t="s">
        <v>20</v>
      </c>
      <c r="E7" s="32"/>
      <c r="F7" s="24" t="s">
        <v>3</v>
      </c>
      <c r="G7" s="32"/>
      <c r="H7" s="32"/>
      <c r="I7" s="32"/>
      <c r="J7" s="32"/>
      <c r="K7" s="32"/>
      <c r="L7" s="32"/>
      <c r="M7" s="26" t="s">
        <v>21</v>
      </c>
      <c r="N7" s="32"/>
      <c r="O7" s="24" t="s">
        <v>3</v>
      </c>
      <c r="P7" s="32"/>
      <c r="Q7" s="32"/>
      <c r="R7" s="33"/>
    </row>
    <row r="8" spans="1:66" s="1" customFormat="1" ht="14.45" customHeight="1">
      <c r="B8" s="31"/>
      <c r="C8" s="32"/>
      <c r="D8" s="26" t="s">
        <v>23</v>
      </c>
      <c r="E8" s="32"/>
      <c r="F8" s="24" t="s">
        <v>24</v>
      </c>
      <c r="G8" s="32"/>
      <c r="H8" s="32"/>
      <c r="I8" s="32"/>
      <c r="J8" s="32"/>
      <c r="K8" s="32"/>
      <c r="L8" s="32"/>
      <c r="M8" s="26" t="s">
        <v>25</v>
      </c>
      <c r="N8" s="32"/>
      <c r="O8" s="219" t="str">
        <f>'Rekapitulace stavby'!AN8</f>
        <v>21. 7. 2017</v>
      </c>
      <c r="P8" s="198"/>
      <c r="Q8" s="32"/>
      <c r="R8" s="33"/>
    </row>
    <row r="9" spans="1:66" s="1" customFormat="1" ht="10.9" customHeight="1">
      <c r="B9" s="31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3"/>
    </row>
    <row r="10" spans="1:66" s="1" customFormat="1" ht="14.45" customHeight="1">
      <c r="B10" s="31"/>
      <c r="C10" s="32"/>
      <c r="D10" s="26" t="s">
        <v>29</v>
      </c>
      <c r="E10" s="32"/>
      <c r="F10" s="32"/>
      <c r="G10" s="32"/>
      <c r="H10" s="32"/>
      <c r="I10" s="32"/>
      <c r="J10" s="32"/>
      <c r="K10" s="32"/>
      <c r="L10" s="32"/>
      <c r="M10" s="26" t="s">
        <v>30</v>
      </c>
      <c r="N10" s="32"/>
      <c r="O10" s="184" t="str">
        <f>IF('Rekapitulace stavby'!AN10="","",'Rekapitulace stavby'!AN10)</f>
        <v/>
      </c>
      <c r="P10" s="198"/>
      <c r="Q10" s="32"/>
      <c r="R10" s="33"/>
    </row>
    <row r="11" spans="1:66" s="1" customFormat="1" ht="18" customHeight="1">
      <c r="B11" s="31"/>
      <c r="C11" s="32"/>
      <c r="D11" s="32"/>
      <c r="E11" s="24" t="str">
        <f>IF('Rekapitulace stavby'!E11="","",'Rekapitulace stavby'!E11)</f>
        <v xml:space="preserve"> </v>
      </c>
      <c r="F11" s="32"/>
      <c r="G11" s="32"/>
      <c r="H11" s="32"/>
      <c r="I11" s="32"/>
      <c r="J11" s="32"/>
      <c r="K11" s="32"/>
      <c r="L11" s="32"/>
      <c r="M11" s="26" t="s">
        <v>31</v>
      </c>
      <c r="N11" s="32"/>
      <c r="O11" s="184" t="str">
        <f>IF('Rekapitulace stavby'!AN11="","",'Rekapitulace stavby'!AN11)</f>
        <v/>
      </c>
      <c r="P11" s="198"/>
      <c r="Q11" s="32"/>
      <c r="R11" s="33"/>
    </row>
    <row r="12" spans="1:66" s="1" customFormat="1" ht="6.95" customHeight="1">
      <c r="B12" s="31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3"/>
    </row>
    <row r="13" spans="1:66" s="1" customFormat="1" ht="14.45" customHeight="1">
      <c r="B13" s="31"/>
      <c r="C13" s="32"/>
      <c r="D13" s="26" t="s">
        <v>32</v>
      </c>
      <c r="E13" s="32"/>
      <c r="F13" s="32"/>
      <c r="G13" s="32"/>
      <c r="H13" s="32"/>
      <c r="I13" s="32"/>
      <c r="J13" s="32"/>
      <c r="K13" s="32"/>
      <c r="L13" s="32"/>
      <c r="M13" s="26" t="s">
        <v>30</v>
      </c>
      <c r="N13" s="32"/>
      <c r="O13" s="220" t="str">
        <f>IF('Rekapitulace stavby'!AN13="","",'Rekapitulace stavby'!AN13)</f>
        <v>Vyplň údaj</v>
      </c>
      <c r="P13" s="198"/>
      <c r="Q13" s="32"/>
      <c r="R13" s="33"/>
    </row>
    <row r="14" spans="1:66" s="1" customFormat="1" ht="18" customHeight="1">
      <c r="B14" s="31"/>
      <c r="C14" s="32"/>
      <c r="D14" s="32"/>
      <c r="E14" s="220" t="str">
        <f>IF('Rekapitulace stavby'!E14="","",'Rekapitulace stavby'!E14)</f>
        <v>Vyplň údaj</v>
      </c>
      <c r="F14" s="198"/>
      <c r="G14" s="198"/>
      <c r="H14" s="198"/>
      <c r="I14" s="198"/>
      <c r="J14" s="198"/>
      <c r="K14" s="198"/>
      <c r="L14" s="198"/>
      <c r="M14" s="26" t="s">
        <v>31</v>
      </c>
      <c r="N14" s="32"/>
      <c r="O14" s="220" t="str">
        <f>IF('Rekapitulace stavby'!AN14="","",'Rekapitulace stavby'!AN14)</f>
        <v>Vyplň údaj</v>
      </c>
      <c r="P14" s="198"/>
      <c r="Q14" s="32"/>
      <c r="R14" s="33"/>
    </row>
    <row r="15" spans="1:66" s="1" customFormat="1" ht="6.95" customHeight="1">
      <c r="B15" s="31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3"/>
    </row>
    <row r="16" spans="1:66" s="1" customFormat="1" ht="14.45" customHeight="1">
      <c r="B16" s="31"/>
      <c r="C16" s="32"/>
      <c r="D16" s="26" t="s">
        <v>34</v>
      </c>
      <c r="E16" s="32"/>
      <c r="F16" s="32"/>
      <c r="G16" s="32"/>
      <c r="H16" s="32"/>
      <c r="I16" s="32"/>
      <c r="J16" s="32"/>
      <c r="K16" s="32"/>
      <c r="L16" s="32"/>
      <c r="M16" s="26" t="s">
        <v>30</v>
      </c>
      <c r="N16" s="32"/>
      <c r="O16" s="184" t="str">
        <f>IF('Rekapitulace stavby'!AN16="","",'Rekapitulace stavby'!AN16)</f>
        <v/>
      </c>
      <c r="P16" s="198"/>
      <c r="Q16" s="32"/>
      <c r="R16" s="33"/>
    </row>
    <row r="17" spans="2:18" s="1" customFormat="1" ht="18" customHeight="1">
      <c r="B17" s="31"/>
      <c r="C17" s="32"/>
      <c r="D17" s="32"/>
      <c r="E17" s="24" t="str">
        <f>IF('Rekapitulace stavby'!E17="","",'Rekapitulace stavby'!E17)</f>
        <v xml:space="preserve"> </v>
      </c>
      <c r="F17" s="32"/>
      <c r="G17" s="32"/>
      <c r="H17" s="32"/>
      <c r="I17" s="32"/>
      <c r="J17" s="32"/>
      <c r="K17" s="32"/>
      <c r="L17" s="32"/>
      <c r="M17" s="26" t="s">
        <v>31</v>
      </c>
      <c r="N17" s="32"/>
      <c r="O17" s="184" t="str">
        <f>IF('Rekapitulace stavby'!AN17="","",'Rekapitulace stavby'!AN17)</f>
        <v/>
      </c>
      <c r="P17" s="198"/>
      <c r="Q17" s="32"/>
      <c r="R17" s="33"/>
    </row>
    <row r="18" spans="2:18" s="1" customFormat="1" ht="6.95" customHeight="1">
      <c r="B18" s="31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3"/>
    </row>
    <row r="19" spans="2:18" s="1" customFormat="1" ht="14.45" customHeight="1">
      <c r="B19" s="31"/>
      <c r="C19" s="32"/>
      <c r="D19" s="26" t="s">
        <v>36</v>
      </c>
      <c r="E19" s="32"/>
      <c r="F19" s="32"/>
      <c r="G19" s="32"/>
      <c r="H19" s="32"/>
      <c r="I19" s="32"/>
      <c r="J19" s="32"/>
      <c r="K19" s="32"/>
      <c r="L19" s="32"/>
      <c r="M19" s="26" t="s">
        <v>30</v>
      </c>
      <c r="N19" s="32"/>
      <c r="O19" s="184" t="str">
        <f>IF('Rekapitulace stavby'!AN19="","",'Rekapitulace stavby'!AN19)</f>
        <v/>
      </c>
      <c r="P19" s="198"/>
      <c r="Q19" s="32"/>
      <c r="R19" s="33"/>
    </row>
    <row r="20" spans="2:18" s="1" customFormat="1" ht="18" customHeight="1">
      <c r="B20" s="31"/>
      <c r="C20" s="32"/>
      <c r="D20" s="32"/>
      <c r="E20" s="24" t="str">
        <f>IF('Rekapitulace stavby'!E20="","",'Rekapitulace stavby'!E20)</f>
        <v xml:space="preserve"> </v>
      </c>
      <c r="F20" s="32"/>
      <c r="G20" s="32"/>
      <c r="H20" s="32"/>
      <c r="I20" s="32"/>
      <c r="J20" s="32"/>
      <c r="K20" s="32"/>
      <c r="L20" s="32"/>
      <c r="M20" s="26" t="s">
        <v>31</v>
      </c>
      <c r="N20" s="32"/>
      <c r="O20" s="184" t="str">
        <f>IF('Rekapitulace stavby'!AN20="","",'Rekapitulace stavby'!AN20)</f>
        <v/>
      </c>
      <c r="P20" s="198"/>
      <c r="Q20" s="32"/>
      <c r="R20" s="33"/>
    </row>
    <row r="21" spans="2:18" s="1" customFormat="1" ht="6.95" customHeight="1">
      <c r="B21" s="31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3"/>
    </row>
    <row r="22" spans="2:18" s="1" customFormat="1" ht="14.45" customHeight="1">
      <c r="B22" s="31"/>
      <c r="C22" s="32"/>
      <c r="D22" s="26" t="s">
        <v>37</v>
      </c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</row>
    <row r="23" spans="2:18" s="1" customFormat="1" ht="22.5" customHeight="1">
      <c r="B23" s="31"/>
      <c r="C23" s="32"/>
      <c r="D23" s="32"/>
      <c r="E23" s="187" t="s">
        <v>3</v>
      </c>
      <c r="F23" s="198"/>
      <c r="G23" s="198"/>
      <c r="H23" s="198"/>
      <c r="I23" s="198"/>
      <c r="J23" s="198"/>
      <c r="K23" s="198"/>
      <c r="L23" s="198"/>
      <c r="M23" s="32"/>
      <c r="N23" s="32"/>
      <c r="O23" s="32"/>
      <c r="P23" s="32"/>
      <c r="Q23" s="32"/>
      <c r="R23" s="33"/>
    </row>
    <row r="24" spans="2:18" s="1" customFormat="1" ht="6.95" customHeight="1">
      <c r="B24" s="31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3"/>
    </row>
    <row r="25" spans="2:18" s="1" customFormat="1" ht="6.95" customHeight="1">
      <c r="B25" s="31"/>
      <c r="C25" s="32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32"/>
      <c r="R25" s="33"/>
    </row>
    <row r="26" spans="2:18" s="1" customFormat="1" ht="14.45" customHeight="1">
      <c r="B26" s="31"/>
      <c r="C26" s="32"/>
      <c r="D26" s="105" t="s">
        <v>94</v>
      </c>
      <c r="E26" s="32"/>
      <c r="F26" s="32"/>
      <c r="G26" s="32"/>
      <c r="H26" s="32"/>
      <c r="I26" s="32"/>
      <c r="J26" s="32"/>
      <c r="K26" s="32"/>
      <c r="L26" s="32"/>
      <c r="M26" s="188">
        <f>N87</f>
        <v>0</v>
      </c>
      <c r="N26" s="198"/>
      <c r="O26" s="198"/>
      <c r="P26" s="198"/>
      <c r="Q26" s="32"/>
      <c r="R26" s="33"/>
    </row>
    <row r="27" spans="2:18" s="1" customFormat="1" ht="14.45" customHeight="1">
      <c r="B27" s="31"/>
      <c r="C27" s="32"/>
      <c r="D27" s="30" t="s">
        <v>85</v>
      </c>
      <c r="E27" s="32"/>
      <c r="F27" s="32"/>
      <c r="G27" s="32"/>
      <c r="H27" s="32"/>
      <c r="I27" s="32"/>
      <c r="J27" s="32"/>
      <c r="K27" s="32"/>
      <c r="L27" s="32"/>
      <c r="M27" s="188">
        <f>N102</f>
        <v>0</v>
      </c>
      <c r="N27" s="198"/>
      <c r="O27" s="198"/>
      <c r="P27" s="198"/>
      <c r="Q27" s="32"/>
      <c r="R27" s="33"/>
    </row>
    <row r="28" spans="2:18" s="1" customFormat="1" ht="6.95" customHeight="1">
      <c r="B28" s="31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3"/>
    </row>
    <row r="29" spans="2:18" s="1" customFormat="1" ht="25.35" customHeight="1">
      <c r="B29" s="31"/>
      <c r="C29" s="32"/>
      <c r="D29" s="106" t="s">
        <v>40</v>
      </c>
      <c r="E29" s="32"/>
      <c r="F29" s="32"/>
      <c r="G29" s="32"/>
      <c r="H29" s="32"/>
      <c r="I29" s="32"/>
      <c r="J29" s="32"/>
      <c r="K29" s="32"/>
      <c r="L29" s="32"/>
      <c r="M29" s="221">
        <f>ROUND(M26+M27,2)</f>
        <v>0</v>
      </c>
      <c r="N29" s="198"/>
      <c r="O29" s="198"/>
      <c r="P29" s="198"/>
      <c r="Q29" s="32"/>
      <c r="R29" s="33"/>
    </row>
    <row r="30" spans="2:18" s="1" customFormat="1" ht="6.95" customHeight="1">
      <c r="B30" s="31"/>
      <c r="C30" s="32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32"/>
      <c r="R30" s="33"/>
    </row>
    <row r="31" spans="2:18" s="1" customFormat="1" ht="14.45" customHeight="1">
      <c r="B31" s="31"/>
      <c r="C31" s="32"/>
      <c r="D31" s="38" t="s">
        <v>41</v>
      </c>
      <c r="E31" s="38" t="s">
        <v>42</v>
      </c>
      <c r="F31" s="39">
        <v>0.21</v>
      </c>
      <c r="G31" s="107" t="s">
        <v>43</v>
      </c>
      <c r="H31" s="222">
        <f>(SUM(BE102:BE109)+SUM(BE126:BE179))</f>
        <v>0</v>
      </c>
      <c r="I31" s="198"/>
      <c r="J31" s="198"/>
      <c r="K31" s="32"/>
      <c r="L31" s="32"/>
      <c r="M31" s="222">
        <f>ROUND((SUM(BE102:BE109)+SUM(BE126:BE179)), 2)*F31</f>
        <v>0</v>
      </c>
      <c r="N31" s="198"/>
      <c r="O31" s="198"/>
      <c r="P31" s="198"/>
      <c r="Q31" s="32"/>
      <c r="R31" s="33"/>
    </row>
    <row r="32" spans="2:18" s="1" customFormat="1" ht="14.45" customHeight="1">
      <c r="B32" s="31"/>
      <c r="C32" s="32"/>
      <c r="D32" s="32"/>
      <c r="E32" s="38" t="s">
        <v>44</v>
      </c>
      <c r="F32" s="39">
        <v>0.15</v>
      </c>
      <c r="G32" s="107" t="s">
        <v>43</v>
      </c>
      <c r="H32" s="222">
        <f>(SUM(BF102:BF109)+SUM(BF126:BF179))</f>
        <v>0</v>
      </c>
      <c r="I32" s="198"/>
      <c r="J32" s="198"/>
      <c r="K32" s="32"/>
      <c r="L32" s="32"/>
      <c r="M32" s="222">
        <f>ROUND((SUM(BF102:BF109)+SUM(BF126:BF179)), 2)*F32</f>
        <v>0</v>
      </c>
      <c r="N32" s="198"/>
      <c r="O32" s="198"/>
      <c r="P32" s="198"/>
      <c r="Q32" s="32"/>
      <c r="R32" s="33"/>
    </row>
    <row r="33" spans="2:18" s="1" customFormat="1" ht="14.45" hidden="1" customHeight="1">
      <c r="B33" s="31"/>
      <c r="C33" s="32"/>
      <c r="D33" s="32"/>
      <c r="E33" s="38" t="s">
        <v>45</v>
      </c>
      <c r="F33" s="39">
        <v>0.21</v>
      </c>
      <c r="G33" s="107" t="s">
        <v>43</v>
      </c>
      <c r="H33" s="222">
        <f>(SUM(BG102:BG109)+SUM(BG126:BG179))</f>
        <v>0</v>
      </c>
      <c r="I33" s="198"/>
      <c r="J33" s="198"/>
      <c r="K33" s="32"/>
      <c r="L33" s="32"/>
      <c r="M33" s="222">
        <v>0</v>
      </c>
      <c r="N33" s="198"/>
      <c r="O33" s="198"/>
      <c r="P33" s="198"/>
      <c r="Q33" s="32"/>
      <c r="R33" s="33"/>
    </row>
    <row r="34" spans="2:18" s="1" customFormat="1" ht="14.45" hidden="1" customHeight="1">
      <c r="B34" s="31"/>
      <c r="C34" s="32"/>
      <c r="D34" s="32"/>
      <c r="E34" s="38" t="s">
        <v>46</v>
      </c>
      <c r="F34" s="39">
        <v>0.15</v>
      </c>
      <c r="G34" s="107" t="s">
        <v>43</v>
      </c>
      <c r="H34" s="222">
        <f>(SUM(BH102:BH109)+SUM(BH126:BH179))</f>
        <v>0</v>
      </c>
      <c r="I34" s="198"/>
      <c r="J34" s="198"/>
      <c r="K34" s="32"/>
      <c r="L34" s="32"/>
      <c r="M34" s="222">
        <v>0</v>
      </c>
      <c r="N34" s="198"/>
      <c r="O34" s="198"/>
      <c r="P34" s="198"/>
      <c r="Q34" s="32"/>
      <c r="R34" s="33"/>
    </row>
    <row r="35" spans="2:18" s="1" customFormat="1" ht="14.45" hidden="1" customHeight="1">
      <c r="B35" s="31"/>
      <c r="C35" s="32"/>
      <c r="D35" s="32"/>
      <c r="E35" s="38" t="s">
        <v>47</v>
      </c>
      <c r="F35" s="39">
        <v>0</v>
      </c>
      <c r="G35" s="107" t="s">
        <v>43</v>
      </c>
      <c r="H35" s="222">
        <f>(SUM(BI102:BI109)+SUM(BI126:BI179))</f>
        <v>0</v>
      </c>
      <c r="I35" s="198"/>
      <c r="J35" s="198"/>
      <c r="K35" s="32"/>
      <c r="L35" s="32"/>
      <c r="M35" s="222">
        <v>0</v>
      </c>
      <c r="N35" s="198"/>
      <c r="O35" s="198"/>
      <c r="P35" s="198"/>
      <c r="Q35" s="32"/>
      <c r="R35" s="33"/>
    </row>
    <row r="36" spans="2:18" s="1" customFormat="1" ht="6.95" customHeight="1">
      <c r="B36" s="31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3"/>
    </row>
    <row r="37" spans="2:18" s="1" customFormat="1" ht="25.35" customHeight="1">
      <c r="B37" s="31"/>
      <c r="C37" s="104"/>
      <c r="D37" s="108" t="s">
        <v>48</v>
      </c>
      <c r="E37" s="71"/>
      <c r="F37" s="71"/>
      <c r="G37" s="109" t="s">
        <v>49</v>
      </c>
      <c r="H37" s="110" t="s">
        <v>50</v>
      </c>
      <c r="I37" s="71"/>
      <c r="J37" s="71"/>
      <c r="K37" s="71"/>
      <c r="L37" s="223">
        <f>SUM(M29:M35)</f>
        <v>0</v>
      </c>
      <c r="M37" s="202"/>
      <c r="N37" s="202"/>
      <c r="O37" s="202"/>
      <c r="P37" s="204"/>
      <c r="Q37" s="104"/>
      <c r="R37" s="33"/>
    </row>
    <row r="38" spans="2:18" s="1" customFormat="1" ht="14.45" customHeight="1">
      <c r="B38" s="3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3"/>
    </row>
    <row r="39" spans="2:18" s="1" customFormat="1" ht="14.45" customHeight="1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3"/>
    </row>
    <row r="40" spans="2:18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20"/>
    </row>
    <row r="41" spans="2:18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20"/>
    </row>
    <row r="42" spans="2:18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20"/>
    </row>
    <row r="43" spans="2:18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20"/>
    </row>
    <row r="44" spans="2:18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20"/>
    </row>
    <row r="45" spans="2:18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20"/>
    </row>
    <row r="46" spans="2:18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20"/>
    </row>
    <row r="47" spans="2:18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20"/>
    </row>
    <row r="48" spans="2:18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20"/>
    </row>
    <row r="49" spans="2:18">
      <c r="B49" s="18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20"/>
    </row>
    <row r="50" spans="2:18" s="1" customFormat="1" ht="15">
      <c r="B50" s="31"/>
      <c r="C50" s="32"/>
      <c r="D50" s="46" t="s">
        <v>51</v>
      </c>
      <c r="E50" s="47"/>
      <c r="F50" s="47"/>
      <c r="G50" s="47"/>
      <c r="H50" s="48"/>
      <c r="I50" s="32"/>
      <c r="J50" s="46" t="s">
        <v>52</v>
      </c>
      <c r="K50" s="47"/>
      <c r="L50" s="47"/>
      <c r="M50" s="47"/>
      <c r="N50" s="47"/>
      <c r="O50" s="47"/>
      <c r="P50" s="48"/>
      <c r="Q50" s="32"/>
      <c r="R50" s="33"/>
    </row>
    <row r="51" spans="2:18">
      <c r="B51" s="18"/>
      <c r="C51" s="19"/>
      <c r="D51" s="49"/>
      <c r="E51" s="19"/>
      <c r="F51" s="19"/>
      <c r="G51" s="19"/>
      <c r="H51" s="50"/>
      <c r="I51" s="19"/>
      <c r="J51" s="49"/>
      <c r="K51" s="19"/>
      <c r="L51" s="19"/>
      <c r="M51" s="19"/>
      <c r="N51" s="19"/>
      <c r="O51" s="19"/>
      <c r="P51" s="50"/>
      <c r="Q51" s="19"/>
      <c r="R51" s="20"/>
    </row>
    <row r="52" spans="2:18">
      <c r="B52" s="18"/>
      <c r="C52" s="19"/>
      <c r="D52" s="49"/>
      <c r="E52" s="19"/>
      <c r="F52" s="19"/>
      <c r="G52" s="19"/>
      <c r="H52" s="50"/>
      <c r="I52" s="19"/>
      <c r="J52" s="49"/>
      <c r="K52" s="19"/>
      <c r="L52" s="19"/>
      <c r="M52" s="19"/>
      <c r="N52" s="19"/>
      <c r="O52" s="19"/>
      <c r="P52" s="50"/>
      <c r="Q52" s="19"/>
      <c r="R52" s="20"/>
    </row>
    <row r="53" spans="2:18">
      <c r="B53" s="18"/>
      <c r="C53" s="19"/>
      <c r="D53" s="49"/>
      <c r="E53" s="19"/>
      <c r="F53" s="19"/>
      <c r="G53" s="19"/>
      <c r="H53" s="50"/>
      <c r="I53" s="19"/>
      <c r="J53" s="49"/>
      <c r="K53" s="19"/>
      <c r="L53" s="19"/>
      <c r="M53" s="19"/>
      <c r="N53" s="19"/>
      <c r="O53" s="19"/>
      <c r="P53" s="50"/>
      <c r="Q53" s="19"/>
      <c r="R53" s="20"/>
    </row>
    <row r="54" spans="2:18">
      <c r="B54" s="18"/>
      <c r="C54" s="19"/>
      <c r="D54" s="49"/>
      <c r="E54" s="19"/>
      <c r="F54" s="19"/>
      <c r="G54" s="19"/>
      <c r="H54" s="50"/>
      <c r="I54" s="19"/>
      <c r="J54" s="49"/>
      <c r="K54" s="19"/>
      <c r="L54" s="19"/>
      <c r="M54" s="19"/>
      <c r="N54" s="19"/>
      <c r="O54" s="19"/>
      <c r="P54" s="50"/>
      <c r="Q54" s="19"/>
      <c r="R54" s="20"/>
    </row>
    <row r="55" spans="2:18">
      <c r="B55" s="18"/>
      <c r="C55" s="19"/>
      <c r="D55" s="49"/>
      <c r="E55" s="19"/>
      <c r="F55" s="19"/>
      <c r="G55" s="19"/>
      <c r="H55" s="50"/>
      <c r="I55" s="19"/>
      <c r="J55" s="49"/>
      <c r="K55" s="19"/>
      <c r="L55" s="19"/>
      <c r="M55" s="19"/>
      <c r="N55" s="19"/>
      <c r="O55" s="19"/>
      <c r="P55" s="50"/>
      <c r="Q55" s="19"/>
      <c r="R55" s="20"/>
    </row>
    <row r="56" spans="2:18">
      <c r="B56" s="18"/>
      <c r="C56" s="19"/>
      <c r="D56" s="49"/>
      <c r="E56" s="19"/>
      <c r="F56" s="19"/>
      <c r="G56" s="19"/>
      <c r="H56" s="50"/>
      <c r="I56" s="19"/>
      <c r="J56" s="49"/>
      <c r="K56" s="19"/>
      <c r="L56" s="19"/>
      <c r="M56" s="19"/>
      <c r="N56" s="19"/>
      <c r="O56" s="19"/>
      <c r="P56" s="50"/>
      <c r="Q56" s="19"/>
      <c r="R56" s="20"/>
    </row>
    <row r="57" spans="2:18">
      <c r="B57" s="18"/>
      <c r="C57" s="19"/>
      <c r="D57" s="49"/>
      <c r="E57" s="19"/>
      <c r="F57" s="19"/>
      <c r="G57" s="19"/>
      <c r="H57" s="50"/>
      <c r="I57" s="19"/>
      <c r="J57" s="49"/>
      <c r="K57" s="19"/>
      <c r="L57" s="19"/>
      <c r="M57" s="19"/>
      <c r="N57" s="19"/>
      <c r="O57" s="19"/>
      <c r="P57" s="50"/>
      <c r="Q57" s="19"/>
      <c r="R57" s="20"/>
    </row>
    <row r="58" spans="2:18">
      <c r="B58" s="18"/>
      <c r="C58" s="19"/>
      <c r="D58" s="49"/>
      <c r="E58" s="19"/>
      <c r="F58" s="19"/>
      <c r="G58" s="19"/>
      <c r="H58" s="50"/>
      <c r="I58" s="19"/>
      <c r="J58" s="49"/>
      <c r="K58" s="19"/>
      <c r="L58" s="19"/>
      <c r="M58" s="19"/>
      <c r="N58" s="19"/>
      <c r="O58" s="19"/>
      <c r="P58" s="50"/>
      <c r="Q58" s="19"/>
      <c r="R58" s="20"/>
    </row>
    <row r="59" spans="2:18" s="1" customFormat="1" ht="15">
      <c r="B59" s="31"/>
      <c r="C59" s="32"/>
      <c r="D59" s="51" t="s">
        <v>53</v>
      </c>
      <c r="E59" s="52"/>
      <c r="F59" s="52"/>
      <c r="G59" s="53" t="s">
        <v>54</v>
      </c>
      <c r="H59" s="54"/>
      <c r="I59" s="32"/>
      <c r="J59" s="51" t="s">
        <v>53</v>
      </c>
      <c r="K59" s="52"/>
      <c r="L59" s="52"/>
      <c r="M59" s="52"/>
      <c r="N59" s="53" t="s">
        <v>54</v>
      </c>
      <c r="O59" s="52"/>
      <c r="P59" s="54"/>
      <c r="Q59" s="32"/>
      <c r="R59" s="33"/>
    </row>
    <row r="60" spans="2:18">
      <c r="B60" s="18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20"/>
    </row>
    <row r="61" spans="2:18" s="1" customFormat="1" ht="15">
      <c r="B61" s="31"/>
      <c r="C61" s="32"/>
      <c r="D61" s="46" t="s">
        <v>55</v>
      </c>
      <c r="E61" s="47"/>
      <c r="F61" s="47"/>
      <c r="G61" s="47"/>
      <c r="H61" s="48"/>
      <c r="I61" s="32"/>
      <c r="J61" s="46" t="s">
        <v>56</v>
      </c>
      <c r="K61" s="47"/>
      <c r="L61" s="47"/>
      <c r="M61" s="47"/>
      <c r="N61" s="47"/>
      <c r="O61" s="47"/>
      <c r="P61" s="48"/>
      <c r="Q61" s="32"/>
      <c r="R61" s="33"/>
    </row>
    <row r="62" spans="2:18">
      <c r="B62" s="18"/>
      <c r="C62" s="19"/>
      <c r="D62" s="49"/>
      <c r="E62" s="19"/>
      <c r="F62" s="19"/>
      <c r="G62" s="19"/>
      <c r="H62" s="50"/>
      <c r="I62" s="19"/>
      <c r="J62" s="49"/>
      <c r="K62" s="19"/>
      <c r="L62" s="19"/>
      <c r="M62" s="19"/>
      <c r="N62" s="19"/>
      <c r="O62" s="19"/>
      <c r="P62" s="50"/>
      <c r="Q62" s="19"/>
      <c r="R62" s="20"/>
    </row>
    <row r="63" spans="2:18">
      <c r="B63" s="18"/>
      <c r="C63" s="19"/>
      <c r="D63" s="49"/>
      <c r="E63" s="19"/>
      <c r="F63" s="19"/>
      <c r="G63" s="19"/>
      <c r="H63" s="50"/>
      <c r="I63" s="19"/>
      <c r="J63" s="49"/>
      <c r="K63" s="19"/>
      <c r="L63" s="19"/>
      <c r="M63" s="19"/>
      <c r="N63" s="19"/>
      <c r="O63" s="19"/>
      <c r="P63" s="50"/>
      <c r="Q63" s="19"/>
      <c r="R63" s="20"/>
    </row>
    <row r="64" spans="2:18">
      <c r="B64" s="18"/>
      <c r="C64" s="19"/>
      <c r="D64" s="49"/>
      <c r="E64" s="19"/>
      <c r="F64" s="19"/>
      <c r="G64" s="19"/>
      <c r="H64" s="50"/>
      <c r="I64" s="19"/>
      <c r="J64" s="49"/>
      <c r="K64" s="19"/>
      <c r="L64" s="19"/>
      <c r="M64" s="19"/>
      <c r="N64" s="19"/>
      <c r="O64" s="19"/>
      <c r="P64" s="50"/>
      <c r="Q64" s="19"/>
      <c r="R64" s="20"/>
    </row>
    <row r="65" spans="2:18">
      <c r="B65" s="18"/>
      <c r="C65" s="19"/>
      <c r="D65" s="49"/>
      <c r="E65" s="19"/>
      <c r="F65" s="19"/>
      <c r="G65" s="19"/>
      <c r="H65" s="50"/>
      <c r="I65" s="19"/>
      <c r="J65" s="49"/>
      <c r="K65" s="19"/>
      <c r="L65" s="19"/>
      <c r="M65" s="19"/>
      <c r="N65" s="19"/>
      <c r="O65" s="19"/>
      <c r="P65" s="50"/>
      <c r="Q65" s="19"/>
      <c r="R65" s="20"/>
    </row>
    <row r="66" spans="2:18">
      <c r="B66" s="18"/>
      <c r="C66" s="19"/>
      <c r="D66" s="49"/>
      <c r="E66" s="19"/>
      <c r="F66" s="19"/>
      <c r="G66" s="19"/>
      <c r="H66" s="50"/>
      <c r="I66" s="19"/>
      <c r="J66" s="49"/>
      <c r="K66" s="19"/>
      <c r="L66" s="19"/>
      <c r="M66" s="19"/>
      <c r="N66" s="19"/>
      <c r="O66" s="19"/>
      <c r="P66" s="50"/>
      <c r="Q66" s="19"/>
      <c r="R66" s="20"/>
    </row>
    <row r="67" spans="2:18">
      <c r="B67" s="18"/>
      <c r="C67" s="19"/>
      <c r="D67" s="49"/>
      <c r="E67" s="19"/>
      <c r="F67" s="19"/>
      <c r="G67" s="19"/>
      <c r="H67" s="50"/>
      <c r="I67" s="19"/>
      <c r="J67" s="49"/>
      <c r="K67" s="19"/>
      <c r="L67" s="19"/>
      <c r="M67" s="19"/>
      <c r="N67" s="19"/>
      <c r="O67" s="19"/>
      <c r="P67" s="50"/>
      <c r="Q67" s="19"/>
      <c r="R67" s="20"/>
    </row>
    <row r="68" spans="2:18">
      <c r="B68" s="18"/>
      <c r="C68" s="19"/>
      <c r="D68" s="49"/>
      <c r="E68" s="19"/>
      <c r="F68" s="19"/>
      <c r="G68" s="19"/>
      <c r="H68" s="50"/>
      <c r="I68" s="19"/>
      <c r="J68" s="49"/>
      <c r="K68" s="19"/>
      <c r="L68" s="19"/>
      <c r="M68" s="19"/>
      <c r="N68" s="19"/>
      <c r="O68" s="19"/>
      <c r="P68" s="50"/>
      <c r="Q68" s="19"/>
      <c r="R68" s="20"/>
    </row>
    <row r="69" spans="2:18">
      <c r="B69" s="18"/>
      <c r="C69" s="19"/>
      <c r="D69" s="49"/>
      <c r="E69" s="19"/>
      <c r="F69" s="19"/>
      <c r="G69" s="19"/>
      <c r="H69" s="50"/>
      <c r="I69" s="19"/>
      <c r="J69" s="49"/>
      <c r="K69" s="19"/>
      <c r="L69" s="19"/>
      <c r="M69" s="19"/>
      <c r="N69" s="19"/>
      <c r="O69" s="19"/>
      <c r="P69" s="50"/>
      <c r="Q69" s="19"/>
      <c r="R69" s="20"/>
    </row>
    <row r="70" spans="2:18" s="1" customFormat="1" ht="15">
      <c r="B70" s="31"/>
      <c r="C70" s="32"/>
      <c r="D70" s="51" t="s">
        <v>53</v>
      </c>
      <c r="E70" s="52"/>
      <c r="F70" s="52"/>
      <c r="G70" s="53" t="s">
        <v>54</v>
      </c>
      <c r="H70" s="54"/>
      <c r="I70" s="32"/>
      <c r="J70" s="51" t="s">
        <v>53</v>
      </c>
      <c r="K70" s="52"/>
      <c r="L70" s="52"/>
      <c r="M70" s="52"/>
      <c r="N70" s="53" t="s">
        <v>54</v>
      </c>
      <c r="O70" s="52"/>
      <c r="P70" s="54"/>
      <c r="Q70" s="32"/>
      <c r="R70" s="33"/>
    </row>
    <row r="71" spans="2:18" s="1" customFormat="1" ht="14.45" customHeight="1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7"/>
    </row>
    <row r="75" spans="2:18" s="1" customFormat="1" ht="6.95" customHeight="1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60"/>
    </row>
    <row r="76" spans="2:18" s="1" customFormat="1" ht="36.950000000000003" customHeight="1">
      <c r="B76" s="31"/>
      <c r="C76" s="179" t="s">
        <v>95</v>
      </c>
      <c r="D76" s="198"/>
      <c r="E76" s="198"/>
      <c r="F76" s="198"/>
      <c r="G76" s="198"/>
      <c r="H76" s="198"/>
      <c r="I76" s="198"/>
      <c r="J76" s="198"/>
      <c r="K76" s="198"/>
      <c r="L76" s="198"/>
      <c r="M76" s="198"/>
      <c r="N76" s="198"/>
      <c r="O76" s="198"/>
      <c r="P76" s="198"/>
      <c r="Q76" s="198"/>
      <c r="R76" s="33"/>
    </row>
    <row r="77" spans="2:18" s="1" customFormat="1" ht="6.95" customHeight="1"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3"/>
    </row>
    <row r="78" spans="2:18" s="1" customFormat="1" ht="36.950000000000003" customHeight="1">
      <c r="B78" s="31"/>
      <c r="C78" s="65" t="s">
        <v>17</v>
      </c>
      <c r="D78" s="32"/>
      <c r="E78" s="32"/>
      <c r="F78" s="212" t="str">
        <f>F6</f>
        <v>ZOO-Voliéra pro orlosupy</v>
      </c>
      <c r="G78" s="198"/>
      <c r="H78" s="198"/>
      <c r="I78" s="198"/>
      <c r="J78" s="198"/>
      <c r="K78" s="198"/>
      <c r="L78" s="198"/>
      <c r="M78" s="198"/>
      <c r="N78" s="198"/>
      <c r="O78" s="198"/>
      <c r="P78" s="198"/>
      <c r="Q78" s="32"/>
      <c r="R78" s="33"/>
    </row>
    <row r="79" spans="2:18" s="1" customFormat="1" ht="6.95" customHeight="1">
      <c r="B79" s="31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3"/>
    </row>
    <row r="80" spans="2:18" s="1" customFormat="1" ht="18" customHeight="1">
      <c r="B80" s="31"/>
      <c r="C80" s="26" t="s">
        <v>23</v>
      </c>
      <c r="D80" s="32"/>
      <c r="E80" s="32"/>
      <c r="F80" s="24" t="str">
        <f>F8</f>
        <v xml:space="preserve"> </v>
      </c>
      <c r="G80" s="32"/>
      <c r="H80" s="32"/>
      <c r="I80" s="32"/>
      <c r="J80" s="32"/>
      <c r="K80" s="26" t="s">
        <v>25</v>
      </c>
      <c r="L80" s="32"/>
      <c r="M80" s="224" t="str">
        <f>IF(O8="","",O8)</f>
        <v>21. 7. 2017</v>
      </c>
      <c r="N80" s="198"/>
      <c r="O80" s="198"/>
      <c r="P80" s="198"/>
      <c r="Q80" s="32"/>
      <c r="R80" s="33"/>
    </row>
    <row r="81" spans="2:47" s="1" customFormat="1" ht="6.95" customHeight="1">
      <c r="B81" s="31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3"/>
    </row>
    <row r="82" spans="2:47" s="1" customFormat="1" ht="15">
      <c r="B82" s="31"/>
      <c r="C82" s="26" t="s">
        <v>29</v>
      </c>
      <c r="D82" s="32"/>
      <c r="E82" s="32"/>
      <c r="F82" s="24" t="str">
        <f>E11</f>
        <v xml:space="preserve"> </v>
      </c>
      <c r="G82" s="32"/>
      <c r="H82" s="32"/>
      <c r="I82" s="32"/>
      <c r="J82" s="32"/>
      <c r="K82" s="26" t="s">
        <v>34</v>
      </c>
      <c r="L82" s="32"/>
      <c r="M82" s="184" t="str">
        <f>E17</f>
        <v xml:space="preserve"> </v>
      </c>
      <c r="N82" s="198"/>
      <c r="O82" s="198"/>
      <c r="P82" s="198"/>
      <c r="Q82" s="198"/>
      <c r="R82" s="33"/>
    </row>
    <row r="83" spans="2:47" s="1" customFormat="1" ht="14.45" customHeight="1">
      <c r="B83" s="31"/>
      <c r="C83" s="26" t="s">
        <v>32</v>
      </c>
      <c r="D83" s="32"/>
      <c r="E83" s="32"/>
      <c r="F83" s="24" t="str">
        <f>IF(E14="","",E14)</f>
        <v>Vyplň údaj</v>
      </c>
      <c r="G83" s="32"/>
      <c r="H83" s="32"/>
      <c r="I83" s="32"/>
      <c r="J83" s="32"/>
      <c r="K83" s="26" t="s">
        <v>36</v>
      </c>
      <c r="L83" s="32"/>
      <c r="M83" s="184" t="str">
        <f>E20</f>
        <v xml:space="preserve"> </v>
      </c>
      <c r="N83" s="198"/>
      <c r="O83" s="198"/>
      <c r="P83" s="198"/>
      <c r="Q83" s="198"/>
      <c r="R83" s="33"/>
    </row>
    <row r="84" spans="2:47" s="1" customFormat="1" ht="10.35" customHeight="1">
      <c r="B84" s="31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3"/>
    </row>
    <row r="85" spans="2:47" s="1" customFormat="1" ht="29.25" customHeight="1">
      <c r="B85" s="31"/>
      <c r="C85" s="225" t="s">
        <v>96</v>
      </c>
      <c r="D85" s="226"/>
      <c r="E85" s="226"/>
      <c r="F85" s="226"/>
      <c r="G85" s="226"/>
      <c r="H85" s="104"/>
      <c r="I85" s="104"/>
      <c r="J85" s="104"/>
      <c r="K85" s="104"/>
      <c r="L85" s="104"/>
      <c r="M85" s="104"/>
      <c r="N85" s="225" t="s">
        <v>97</v>
      </c>
      <c r="O85" s="198"/>
      <c r="P85" s="198"/>
      <c r="Q85" s="198"/>
      <c r="R85" s="33"/>
    </row>
    <row r="86" spans="2:47" s="1" customFormat="1" ht="10.35" customHeight="1">
      <c r="B86" s="31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3"/>
    </row>
    <row r="87" spans="2:47" s="1" customFormat="1" ht="29.25" customHeight="1">
      <c r="B87" s="31"/>
      <c r="C87" s="111" t="s">
        <v>98</v>
      </c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209">
        <f>N126</f>
        <v>0</v>
      </c>
      <c r="O87" s="198"/>
      <c r="P87" s="198"/>
      <c r="Q87" s="198"/>
      <c r="R87" s="33"/>
      <c r="AU87" s="14" t="s">
        <v>99</v>
      </c>
    </row>
    <row r="88" spans="2:47" s="6" customFormat="1" ht="24.95" customHeight="1">
      <c r="B88" s="112"/>
      <c r="C88" s="113"/>
      <c r="D88" s="114" t="s">
        <v>100</v>
      </c>
      <c r="E88" s="113"/>
      <c r="F88" s="113"/>
      <c r="G88" s="113"/>
      <c r="H88" s="113"/>
      <c r="I88" s="113"/>
      <c r="J88" s="113"/>
      <c r="K88" s="113"/>
      <c r="L88" s="113"/>
      <c r="M88" s="113"/>
      <c r="N88" s="227">
        <f>N127</f>
        <v>0</v>
      </c>
      <c r="O88" s="228"/>
      <c r="P88" s="228"/>
      <c r="Q88" s="228"/>
      <c r="R88" s="115"/>
    </row>
    <row r="89" spans="2:47" s="7" customFormat="1" ht="19.899999999999999" customHeight="1">
      <c r="B89" s="116"/>
      <c r="C89" s="117"/>
      <c r="D89" s="92" t="s">
        <v>101</v>
      </c>
      <c r="E89" s="117"/>
      <c r="F89" s="117"/>
      <c r="G89" s="117"/>
      <c r="H89" s="117"/>
      <c r="I89" s="117"/>
      <c r="J89" s="117"/>
      <c r="K89" s="117"/>
      <c r="L89" s="117"/>
      <c r="M89" s="117"/>
      <c r="N89" s="200">
        <f>N128</f>
        <v>0</v>
      </c>
      <c r="O89" s="229"/>
      <c r="P89" s="229"/>
      <c r="Q89" s="229"/>
      <c r="R89" s="118"/>
    </row>
    <row r="90" spans="2:47" s="7" customFormat="1" ht="19.899999999999999" customHeight="1">
      <c r="B90" s="116"/>
      <c r="C90" s="117"/>
      <c r="D90" s="92" t="s">
        <v>102</v>
      </c>
      <c r="E90" s="117"/>
      <c r="F90" s="117"/>
      <c r="G90" s="117"/>
      <c r="H90" s="117"/>
      <c r="I90" s="117"/>
      <c r="J90" s="117"/>
      <c r="K90" s="117"/>
      <c r="L90" s="117"/>
      <c r="M90" s="117"/>
      <c r="N90" s="200">
        <f>N141</f>
        <v>0</v>
      </c>
      <c r="O90" s="229"/>
      <c r="P90" s="229"/>
      <c r="Q90" s="229"/>
      <c r="R90" s="118"/>
    </row>
    <row r="91" spans="2:47" s="7" customFormat="1" ht="19.899999999999999" customHeight="1">
      <c r="B91" s="116"/>
      <c r="C91" s="117"/>
      <c r="D91" s="92" t="s">
        <v>103</v>
      </c>
      <c r="E91" s="117"/>
      <c r="F91" s="117"/>
      <c r="G91" s="117"/>
      <c r="H91" s="117"/>
      <c r="I91" s="117"/>
      <c r="J91" s="117"/>
      <c r="K91" s="117"/>
      <c r="L91" s="117"/>
      <c r="M91" s="117"/>
      <c r="N91" s="200">
        <f>N147</f>
        <v>0</v>
      </c>
      <c r="O91" s="229"/>
      <c r="P91" s="229"/>
      <c r="Q91" s="229"/>
      <c r="R91" s="118"/>
    </row>
    <row r="92" spans="2:47" s="7" customFormat="1" ht="19.899999999999999" customHeight="1">
      <c r="B92" s="116"/>
      <c r="C92" s="117"/>
      <c r="D92" s="92" t="s">
        <v>104</v>
      </c>
      <c r="E92" s="117"/>
      <c r="F92" s="117"/>
      <c r="G92" s="117"/>
      <c r="H92" s="117"/>
      <c r="I92" s="117"/>
      <c r="J92" s="117"/>
      <c r="K92" s="117"/>
      <c r="L92" s="117"/>
      <c r="M92" s="117"/>
      <c r="N92" s="200">
        <f>N154</f>
        <v>0</v>
      </c>
      <c r="O92" s="229"/>
      <c r="P92" s="229"/>
      <c r="Q92" s="229"/>
      <c r="R92" s="118"/>
    </row>
    <row r="93" spans="2:47" s="7" customFormat="1" ht="19.899999999999999" customHeight="1">
      <c r="B93" s="116"/>
      <c r="C93" s="117"/>
      <c r="D93" s="92" t="s">
        <v>105</v>
      </c>
      <c r="E93" s="117"/>
      <c r="F93" s="117"/>
      <c r="G93" s="117"/>
      <c r="H93" s="117"/>
      <c r="I93" s="117"/>
      <c r="J93" s="117"/>
      <c r="K93" s="117"/>
      <c r="L93" s="117"/>
      <c r="M93" s="117"/>
      <c r="N93" s="200">
        <f>N156</f>
        <v>0</v>
      </c>
      <c r="O93" s="229"/>
      <c r="P93" s="229"/>
      <c r="Q93" s="229"/>
      <c r="R93" s="118"/>
    </row>
    <row r="94" spans="2:47" s="6" customFormat="1" ht="24.95" customHeight="1">
      <c r="B94" s="112"/>
      <c r="C94" s="113"/>
      <c r="D94" s="114" t="s">
        <v>106</v>
      </c>
      <c r="E94" s="113"/>
      <c r="F94" s="113"/>
      <c r="G94" s="113"/>
      <c r="H94" s="113"/>
      <c r="I94" s="113"/>
      <c r="J94" s="113"/>
      <c r="K94" s="113"/>
      <c r="L94" s="113"/>
      <c r="M94" s="113"/>
      <c r="N94" s="227">
        <f>N160</f>
        <v>0</v>
      </c>
      <c r="O94" s="228"/>
      <c r="P94" s="228"/>
      <c r="Q94" s="228"/>
      <c r="R94" s="115"/>
    </row>
    <row r="95" spans="2:47" s="7" customFormat="1" ht="19.899999999999999" customHeight="1">
      <c r="B95" s="116"/>
      <c r="C95" s="117"/>
      <c r="D95" s="92" t="s">
        <v>107</v>
      </c>
      <c r="E95" s="117"/>
      <c r="F95" s="117"/>
      <c r="G95" s="117"/>
      <c r="H95" s="117"/>
      <c r="I95" s="117"/>
      <c r="J95" s="117"/>
      <c r="K95" s="117"/>
      <c r="L95" s="117"/>
      <c r="M95" s="117"/>
      <c r="N95" s="200">
        <f>N161</f>
        <v>0</v>
      </c>
      <c r="O95" s="229"/>
      <c r="P95" s="229"/>
      <c r="Q95" s="229"/>
      <c r="R95" s="118"/>
    </row>
    <row r="96" spans="2:47" s="7" customFormat="1" ht="19.899999999999999" customHeight="1">
      <c r="B96" s="116"/>
      <c r="C96" s="117"/>
      <c r="D96" s="92" t="s">
        <v>108</v>
      </c>
      <c r="E96" s="117"/>
      <c r="F96" s="117"/>
      <c r="G96" s="117"/>
      <c r="H96" s="117"/>
      <c r="I96" s="117"/>
      <c r="J96" s="117"/>
      <c r="K96" s="117"/>
      <c r="L96" s="117"/>
      <c r="M96" s="117"/>
      <c r="N96" s="200">
        <f>N164</f>
        <v>0</v>
      </c>
      <c r="O96" s="229"/>
      <c r="P96" s="229"/>
      <c r="Q96" s="229"/>
      <c r="R96" s="118"/>
    </row>
    <row r="97" spans="2:65" s="7" customFormat="1" ht="19.899999999999999" customHeight="1">
      <c r="B97" s="116"/>
      <c r="C97" s="117"/>
      <c r="D97" s="92" t="s">
        <v>109</v>
      </c>
      <c r="E97" s="117"/>
      <c r="F97" s="117"/>
      <c r="G97" s="117"/>
      <c r="H97" s="117"/>
      <c r="I97" s="117"/>
      <c r="J97" s="117"/>
      <c r="K97" s="117"/>
      <c r="L97" s="117"/>
      <c r="M97" s="117"/>
      <c r="N97" s="200">
        <f>N170</f>
        <v>0</v>
      </c>
      <c r="O97" s="229"/>
      <c r="P97" s="229"/>
      <c r="Q97" s="229"/>
      <c r="R97" s="118"/>
    </row>
    <row r="98" spans="2:65" s="6" customFormat="1" ht="24.95" customHeight="1">
      <c r="B98" s="112"/>
      <c r="C98" s="113"/>
      <c r="D98" s="114" t="s">
        <v>110</v>
      </c>
      <c r="E98" s="113"/>
      <c r="F98" s="113"/>
      <c r="G98" s="113"/>
      <c r="H98" s="113"/>
      <c r="I98" s="113"/>
      <c r="J98" s="113"/>
      <c r="K98" s="113"/>
      <c r="L98" s="113"/>
      <c r="M98" s="113"/>
      <c r="N98" s="227">
        <f>N175</f>
        <v>0</v>
      </c>
      <c r="O98" s="228"/>
      <c r="P98" s="228"/>
      <c r="Q98" s="228"/>
      <c r="R98" s="115"/>
    </row>
    <row r="99" spans="2:65" s="7" customFormat="1" ht="19.899999999999999" customHeight="1">
      <c r="B99" s="116"/>
      <c r="C99" s="117"/>
      <c r="D99" s="92" t="s">
        <v>111</v>
      </c>
      <c r="E99" s="117"/>
      <c r="F99" s="117"/>
      <c r="G99" s="117"/>
      <c r="H99" s="117"/>
      <c r="I99" s="117"/>
      <c r="J99" s="117"/>
      <c r="K99" s="117"/>
      <c r="L99" s="117"/>
      <c r="M99" s="117"/>
      <c r="N99" s="200">
        <f>N176</f>
        <v>0</v>
      </c>
      <c r="O99" s="229"/>
      <c r="P99" s="229"/>
      <c r="Q99" s="229"/>
      <c r="R99" s="118"/>
    </row>
    <row r="100" spans="2:65" s="7" customFormat="1" ht="19.899999999999999" customHeight="1">
      <c r="B100" s="116"/>
      <c r="C100" s="117"/>
      <c r="D100" s="92" t="s">
        <v>112</v>
      </c>
      <c r="E100" s="117"/>
      <c r="F100" s="117"/>
      <c r="G100" s="117"/>
      <c r="H100" s="117"/>
      <c r="I100" s="117"/>
      <c r="J100" s="117"/>
      <c r="K100" s="117"/>
      <c r="L100" s="117"/>
      <c r="M100" s="117"/>
      <c r="N100" s="200">
        <f>N178</f>
        <v>0</v>
      </c>
      <c r="O100" s="229"/>
      <c r="P100" s="229"/>
      <c r="Q100" s="229"/>
      <c r="R100" s="118"/>
    </row>
    <row r="101" spans="2:65" s="1" customFormat="1" ht="21.75" customHeight="1">
      <c r="B101" s="31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3"/>
    </row>
    <row r="102" spans="2:65" s="1" customFormat="1" ht="29.25" customHeight="1">
      <c r="B102" s="31"/>
      <c r="C102" s="111" t="s">
        <v>113</v>
      </c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230">
        <f>ROUND(N103+N104+N105+N106+N107+N108,2)</f>
        <v>0</v>
      </c>
      <c r="O102" s="198"/>
      <c r="P102" s="198"/>
      <c r="Q102" s="198"/>
      <c r="R102" s="33"/>
      <c r="T102" s="119"/>
      <c r="U102" s="120" t="s">
        <v>41</v>
      </c>
    </row>
    <row r="103" spans="2:65" s="1" customFormat="1" ht="18" customHeight="1">
      <c r="B103" s="121"/>
      <c r="C103" s="122"/>
      <c r="D103" s="197" t="s">
        <v>114</v>
      </c>
      <c r="E103" s="231"/>
      <c r="F103" s="231"/>
      <c r="G103" s="231"/>
      <c r="H103" s="231"/>
      <c r="I103" s="122"/>
      <c r="J103" s="122"/>
      <c r="K103" s="122"/>
      <c r="L103" s="122"/>
      <c r="M103" s="122"/>
      <c r="N103" s="199">
        <f>ROUND(N87*T103,2)</f>
        <v>0</v>
      </c>
      <c r="O103" s="231"/>
      <c r="P103" s="231"/>
      <c r="Q103" s="231"/>
      <c r="R103" s="123"/>
      <c r="S103" s="122"/>
      <c r="T103" s="124"/>
      <c r="U103" s="125" t="s">
        <v>42</v>
      </c>
      <c r="V103" s="126"/>
      <c r="W103" s="126"/>
      <c r="X103" s="126"/>
      <c r="Y103" s="126"/>
      <c r="Z103" s="126"/>
      <c r="AA103" s="126"/>
      <c r="AB103" s="126"/>
      <c r="AC103" s="126"/>
      <c r="AD103" s="126"/>
      <c r="AE103" s="126"/>
      <c r="AF103" s="126"/>
      <c r="AG103" s="126"/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7" t="s">
        <v>115</v>
      </c>
      <c r="AZ103" s="126"/>
      <c r="BA103" s="126"/>
      <c r="BB103" s="126"/>
      <c r="BC103" s="126"/>
      <c r="BD103" s="126"/>
      <c r="BE103" s="128">
        <f t="shared" ref="BE103:BE108" si="0">IF(U103="základní",N103,0)</f>
        <v>0</v>
      </c>
      <c r="BF103" s="128">
        <f t="shared" ref="BF103:BF108" si="1">IF(U103="snížená",N103,0)</f>
        <v>0</v>
      </c>
      <c r="BG103" s="128">
        <f t="shared" ref="BG103:BG108" si="2">IF(U103="zákl. přenesená",N103,0)</f>
        <v>0</v>
      </c>
      <c r="BH103" s="128">
        <f t="shared" ref="BH103:BH108" si="3">IF(U103="sníž. přenesená",N103,0)</f>
        <v>0</v>
      </c>
      <c r="BI103" s="128">
        <f t="shared" ref="BI103:BI108" si="4">IF(U103="nulová",N103,0)</f>
        <v>0</v>
      </c>
      <c r="BJ103" s="127" t="s">
        <v>22</v>
      </c>
      <c r="BK103" s="126"/>
      <c r="BL103" s="126"/>
      <c r="BM103" s="126"/>
    </row>
    <row r="104" spans="2:65" s="1" customFormat="1" ht="18" customHeight="1">
      <c r="B104" s="121"/>
      <c r="C104" s="122"/>
      <c r="D104" s="197" t="s">
        <v>116</v>
      </c>
      <c r="E104" s="231"/>
      <c r="F104" s="231"/>
      <c r="G104" s="231"/>
      <c r="H104" s="231"/>
      <c r="I104" s="122"/>
      <c r="J104" s="122"/>
      <c r="K104" s="122"/>
      <c r="L104" s="122"/>
      <c r="M104" s="122"/>
      <c r="N104" s="199">
        <f>ROUND(N87*T104,2)</f>
        <v>0</v>
      </c>
      <c r="O104" s="231"/>
      <c r="P104" s="231"/>
      <c r="Q104" s="231"/>
      <c r="R104" s="123"/>
      <c r="S104" s="122"/>
      <c r="T104" s="124"/>
      <c r="U104" s="125" t="s">
        <v>42</v>
      </c>
      <c r="V104" s="126"/>
      <c r="W104" s="126"/>
      <c r="X104" s="126"/>
      <c r="Y104" s="126"/>
      <c r="Z104" s="126"/>
      <c r="AA104" s="126"/>
      <c r="AB104" s="126"/>
      <c r="AC104" s="126"/>
      <c r="AD104" s="126"/>
      <c r="AE104" s="126"/>
      <c r="AF104" s="126"/>
      <c r="AG104" s="126"/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7" t="s">
        <v>115</v>
      </c>
      <c r="AZ104" s="126"/>
      <c r="BA104" s="126"/>
      <c r="BB104" s="126"/>
      <c r="BC104" s="126"/>
      <c r="BD104" s="126"/>
      <c r="BE104" s="128">
        <f t="shared" si="0"/>
        <v>0</v>
      </c>
      <c r="BF104" s="128">
        <f t="shared" si="1"/>
        <v>0</v>
      </c>
      <c r="BG104" s="128">
        <f t="shared" si="2"/>
        <v>0</v>
      </c>
      <c r="BH104" s="128">
        <f t="shared" si="3"/>
        <v>0</v>
      </c>
      <c r="BI104" s="128">
        <f t="shared" si="4"/>
        <v>0</v>
      </c>
      <c r="BJ104" s="127" t="s">
        <v>22</v>
      </c>
      <c r="BK104" s="126"/>
      <c r="BL104" s="126"/>
      <c r="BM104" s="126"/>
    </row>
    <row r="105" spans="2:65" s="1" customFormat="1" ht="18" customHeight="1">
      <c r="B105" s="121"/>
      <c r="C105" s="122"/>
      <c r="D105" s="197" t="s">
        <v>117</v>
      </c>
      <c r="E105" s="231"/>
      <c r="F105" s="231"/>
      <c r="G105" s="231"/>
      <c r="H105" s="231"/>
      <c r="I105" s="122"/>
      <c r="J105" s="122"/>
      <c r="K105" s="122"/>
      <c r="L105" s="122"/>
      <c r="M105" s="122"/>
      <c r="N105" s="199">
        <f>ROUND(N87*T105,2)</f>
        <v>0</v>
      </c>
      <c r="O105" s="231"/>
      <c r="P105" s="231"/>
      <c r="Q105" s="231"/>
      <c r="R105" s="123"/>
      <c r="S105" s="122"/>
      <c r="T105" s="124"/>
      <c r="U105" s="125" t="s">
        <v>42</v>
      </c>
      <c r="V105" s="126"/>
      <c r="W105" s="126"/>
      <c r="X105" s="126"/>
      <c r="Y105" s="126"/>
      <c r="Z105" s="126"/>
      <c r="AA105" s="126"/>
      <c r="AB105" s="126"/>
      <c r="AC105" s="126"/>
      <c r="AD105" s="126"/>
      <c r="AE105" s="126"/>
      <c r="AF105" s="126"/>
      <c r="AG105" s="126"/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7" t="s">
        <v>115</v>
      </c>
      <c r="AZ105" s="126"/>
      <c r="BA105" s="126"/>
      <c r="BB105" s="126"/>
      <c r="BC105" s="126"/>
      <c r="BD105" s="126"/>
      <c r="BE105" s="128">
        <f t="shared" si="0"/>
        <v>0</v>
      </c>
      <c r="BF105" s="128">
        <f t="shared" si="1"/>
        <v>0</v>
      </c>
      <c r="BG105" s="128">
        <f t="shared" si="2"/>
        <v>0</v>
      </c>
      <c r="BH105" s="128">
        <f t="shared" si="3"/>
        <v>0</v>
      </c>
      <c r="BI105" s="128">
        <f t="shared" si="4"/>
        <v>0</v>
      </c>
      <c r="BJ105" s="127" t="s">
        <v>22</v>
      </c>
      <c r="BK105" s="126"/>
      <c r="BL105" s="126"/>
      <c r="BM105" s="126"/>
    </row>
    <row r="106" spans="2:65" s="1" customFormat="1" ht="18" customHeight="1">
      <c r="B106" s="121"/>
      <c r="C106" s="122"/>
      <c r="D106" s="197" t="s">
        <v>118</v>
      </c>
      <c r="E106" s="231"/>
      <c r="F106" s="231"/>
      <c r="G106" s="231"/>
      <c r="H106" s="231"/>
      <c r="I106" s="122"/>
      <c r="J106" s="122"/>
      <c r="K106" s="122"/>
      <c r="L106" s="122"/>
      <c r="M106" s="122"/>
      <c r="N106" s="199">
        <f>ROUND(N87*T106,2)</f>
        <v>0</v>
      </c>
      <c r="O106" s="231"/>
      <c r="P106" s="231"/>
      <c r="Q106" s="231"/>
      <c r="R106" s="123"/>
      <c r="S106" s="122"/>
      <c r="T106" s="124"/>
      <c r="U106" s="125" t="s">
        <v>42</v>
      </c>
      <c r="V106" s="126"/>
      <c r="W106" s="126"/>
      <c r="X106" s="126"/>
      <c r="Y106" s="126"/>
      <c r="Z106" s="126"/>
      <c r="AA106" s="126"/>
      <c r="AB106" s="126"/>
      <c r="AC106" s="126"/>
      <c r="AD106" s="126"/>
      <c r="AE106" s="126"/>
      <c r="AF106" s="126"/>
      <c r="AG106" s="126"/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7" t="s">
        <v>115</v>
      </c>
      <c r="AZ106" s="126"/>
      <c r="BA106" s="126"/>
      <c r="BB106" s="126"/>
      <c r="BC106" s="126"/>
      <c r="BD106" s="126"/>
      <c r="BE106" s="128">
        <f t="shared" si="0"/>
        <v>0</v>
      </c>
      <c r="BF106" s="128">
        <f t="shared" si="1"/>
        <v>0</v>
      </c>
      <c r="BG106" s="128">
        <f t="shared" si="2"/>
        <v>0</v>
      </c>
      <c r="BH106" s="128">
        <f t="shared" si="3"/>
        <v>0</v>
      </c>
      <c r="BI106" s="128">
        <f t="shared" si="4"/>
        <v>0</v>
      </c>
      <c r="BJ106" s="127" t="s">
        <v>22</v>
      </c>
      <c r="BK106" s="126"/>
      <c r="BL106" s="126"/>
      <c r="BM106" s="126"/>
    </row>
    <row r="107" spans="2:65" s="1" customFormat="1" ht="18" customHeight="1">
      <c r="B107" s="121"/>
      <c r="C107" s="122"/>
      <c r="D107" s="197" t="s">
        <v>119</v>
      </c>
      <c r="E107" s="231"/>
      <c r="F107" s="231"/>
      <c r="G107" s="231"/>
      <c r="H107" s="231"/>
      <c r="I107" s="122"/>
      <c r="J107" s="122"/>
      <c r="K107" s="122"/>
      <c r="L107" s="122"/>
      <c r="M107" s="122"/>
      <c r="N107" s="199">
        <f>ROUND(N87*T107,2)</f>
        <v>0</v>
      </c>
      <c r="O107" s="231"/>
      <c r="P107" s="231"/>
      <c r="Q107" s="231"/>
      <c r="R107" s="123"/>
      <c r="S107" s="122"/>
      <c r="T107" s="124"/>
      <c r="U107" s="125" t="s">
        <v>42</v>
      </c>
      <c r="V107" s="126"/>
      <c r="W107" s="126"/>
      <c r="X107" s="126"/>
      <c r="Y107" s="126"/>
      <c r="Z107" s="126"/>
      <c r="AA107" s="126"/>
      <c r="AB107" s="126"/>
      <c r="AC107" s="126"/>
      <c r="AD107" s="126"/>
      <c r="AE107" s="126"/>
      <c r="AF107" s="126"/>
      <c r="AG107" s="126"/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7" t="s">
        <v>115</v>
      </c>
      <c r="AZ107" s="126"/>
      <c r="BA107" s="126"/>
      <c r="BB107" s="126"/>
      <c r="BC107" s="126"/>
      <c r="BD107" s="126"/>
      <c r="BE107" s="128">
        <f t="shared" si="0"/>
        <v>0</v>
      </c>
      <c r="BF107" s="128">
        <f t="shared" si="1"/>
        <v>0</v>
      </c>
      <c r="BG107" s="128">
        <f t="shared" si="2"/>
        <v>0</v>
      </c>
      <c r="BH107" s="128">
        <f t="shared" si="3"/>
        <v>0</v>
      </c>
      <c r="BI107" s="128">
        <f t="shared" si="4"/>
        <v>0</v>
      </c>
      <c r="BJ107" s="127" t="s">
        <v>22</v>
      </c>
      <c r="BK107" s="126"/>
      <c r="BL107" s="126"/>
      <c r="BM107" s="126"/>
    </row>
    <row r="108" spans="2:65" s="1" customFormat="1" ht="18" customHeight="1">
      <c r="B108" s="121"/>
      <c r="C108" s="122"/>
      <c r="D108" s="129" t="s">
        <v>120</v>
      </c>
      <c r="E108" s="122"/>
      <c r="F108" s="122"/>
      <c r="G108" s="122"/>
      <c r="H108" s="122"/>
      <c r="I108" s="122"/>
      <c r="J108" s="122"/>
      <c r="K108" s="122"/>
      <c r="L108" s="122"/>
      <c r="M108" s="122"/>
      <c r="N108" s="199">
        <f>ROUND(N87*T108,2)</f>
        <v>0</v>
      </c>
      <c r="O108" s="231"/>
      <c r="P108" s="231"/>
      <c r="Q108" s="231"/>
      <c r="R108" s="123"/>
      <c r="S108" s="122"/>
      <c r="T108" s="130"/>
      <c r="U108" s="131" t="s">
        <v>42</v>
      </c>
      <c r="V108" s="126"/>
      <c r="W108" s="126"/>
      <c r="X108" s="126"/>
      <c r="Y108" s="126"/>
      <c r="Z108" s="126"/>
      <c r="AA108" s="126"/>
      <c r="AB108" s="126"/>
      <c r="AC108" s="126"/>
      <c r="AD108" s="126"/>
      <c r="AE108" s="126"/>
      <c r="AF108" s="126"/>
      <c r="AG108" s="126"/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7" t="s">
        <v>121</v>
      </c>
      <c r="AZ108" s="126"/>
      <c r="BA108" s="126"/>
      <c r="BB108" s="126"/>
      <c r="BC108" s="126"/>
      <c r="BD108" s="126"/>
      <c r="BE108" s="128">
        <f t="shared" si="0"/>
        <v>0</v>
      </c>
      <c r="BF108" s="128">
        <f t="shared" si="1"/>
        <v>0</v>
      </c>
      <c r="BG108" s="128">
        <f t="shared" si="2"/>
        <v>0</v>
      </c>
      <c r="BH108" s="128">
        <f t="shared" si="3"/>
        <v>0</v>
      </c>
      <c r="BI108" s="128">
        <f t="shared" si="4"/>
        <v>0</v>
      </c>
      <c r="BJ108" s="127" t="s">
        <v>22</v>
      </c>
      <c r="BK108" s="126"/>
      <c r="BL108" s="126"/>
      <c r="BM108" s="126"/>
    </row>
    <row r="109" spans="2:65" s="1" customFormat="1">
      <c r="B109" s="31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3"/>
    </row>
    <row r="110" spans="2:65" s="1" customFormat="1" ht="29.25" customHeight="1">
      <c r="B110" s="31"/>
      <c r="C110" s="103" t="s">
        <v>90</v>
      </c>
      <c r="D110" s="104"/>
      <c r="E110" s="104"/>
      <c r="F110" s="104"/>
      <c r="G110" s="104"/>
      <c r="H110" s="104"/>
      <c r="I110" s="104"/>
      <c r="J110" s="104"/>
      <c r="K110" s="104"/>
      <c r="L110" s="210">
        <f>ROUND(SUM(N87+N102),2)</f>
        <v>0</v>
      </c>
      <c r="M110" s="226"/>
      <c r="N110" s="226"/>
      <c r="O110" s="226"/>
      <c r="P110" s="226"/>
      <c r="Q110" s="226"/>
      <c r="R110" s="33"/>
    </row>
    <row r="111" spans="2:65" s="1" customFormat="1" ht="6.95" customHeight="1">
      <c r="B111" s="55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7"/>
    </row>
    <row r="115" spans="2:63" s="1" customFormat="1" ht="6.95" customHeight="1">
      <c r="B115" s="58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60"/>
    </row>
    <row r="116" spans="2:63" s="1" customFormat="1" ht="36.950000000000003" customHeight="1">
      <c r="B116" s="31"/>
      <c r="C116" s="179" t="s">
        <v>122</v>
      </c>
      <c r="D116" s="198"/>
      <c r="E116" s="198"/>
      <c r="F116" s="198"/>
      <c r="G116" s="198"/>
      <c r="H116" s="198"/>
      <c r="I116" s="198"/>
      <c r="J116" s="198"/>
      <c r="K116" s="198"/>
      <c r="L116" s="198"/>
      <c r="M116" s="198"/>
      <c r="N116" s="198"/>
      <c r="O116" s="198"/>
      <c r="P116" s="198"/>
      <c r="Q116" s="198"/>
      <c r="R116" s="33"/>
    </row>
    <row r="117" spans="2:63" s="1" customFormat="1" ht="6.95" customHeight="1">
      <c r="B117" s="31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3"/>
    </row>
    <row r="118" spans="2:63" s="1" customFormat="1" ht="36.950000000000003" customHeight="1">
      <c r="B118" s="31"/>
      <c r="C118" s="65" t="s">
        <v>17</v>
      </c>
      <c r="D118" s="32"/>
      <c r="E118" s="32"/>
      <c r="F118" s="212" t="str">
        <f>F6</f>
        <v>ZOO-Voliéra pro orlosupy</v>
      </c>
      <c r="G118" s="198"/>
      <c r="H118" s="198"/>
      <c r="I118" s="198"/>
      <c r="J118" s="198"/>
      <c r="K118" s="198"/>
      <c r="L118" s="198"/>
      <c r="M118" s="198"/>
      <c r="N118" s="198"/>
      <c r="O118" s="198"/>
      <c r="P118" s="198"/>
      <c r="Q118" s="32"/>
      <c r="R118" s="33"/>
    </row>
    <row r="119" spans="2:63" s="1" customFormat="1" ht="6.95" customHeight="1">
      <c r="B119" s="31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3"/>
    </row>
    <row r="120" spans="2:63" s="1" customFormat="1" ht="18" customHeight="1">
      <c r="B120" s="31"/>
      <c r="C120" s="26" t="s">
        <v>23</v>
      </c>
      <c r="D120" s="32"/>
      <c r="E120" s="32"/>
      <c r="F120" s="24" t="str">
        <f>F8</f>
        <v xml:space="preserve"> </v>
      </c>
      <c r="G120" s="32"/>
      <c r="H120" s="32"/>
      <c r="I120" s="32"/>
      <c r="J120" s="32"/>
      <c r="K120" s="26" t="s">
        <v>25</v>
      </c>
      <c r="L120" s="32"/>
      <c r="M120" s="224" t="str">
        <f>IF(O8="","",O8)</f>
        <v>21. 7. 2017</v>
      </c>
      <c r="N120" s="198"/>
      <c r="O120" s="198"/>
      <c r="P120" s="198"/>
      <c r="Q120" s="32"/>
      <c r="R120" s="33"/>
    </row>
    <row r="121" spans="2:63" s="1" customFormat="1" ht="6.95" customHeight="1">
      <c r="B121" s="31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3"/>
    </row>
    <row r="122" spans="2:63" s="1" customFormat="1" ht="15">
      <c r="B122" s="31"/>
      <c r="C122" s="26" t="s">
        <v>29</v>
      </c>
      <c r="D122" s="32"/>
      <c r="E122" s="32"/>
      <c r="F122" s="24" t="str">
        <f>E11</f>
        <v xml:space="preserve"> </v>
      </c>
      <c r="G122" s="32"/>
      <c r="H122" s="32"/>
      <c r="I122" s="32"/>
      <c r="J122" s="32"/>
      <c r="K122" s="26" t="s">
        <v>34</v>
      </c>
      <c r="L122" s="32"/>
      <c r="M122" s="184" t="str">
        <f>E17</f>
        <v xml:space="preserve"> </v>
      </c>
      <c r="N122" s="198"/>
      <c r="O122" s="198"/>
      <c r="P122" s="198"/>
      <c r="Q122" s="198"/>
      <c r="R122" s="33"/>
    </row>
    <row r="123" spans="2:63" s="1" customFormat="1" ht="14.45" customHeight="1">
      <c r="B123" s="31"/>
      <c r="C123" s="26" t="s">
        <v>32</v>
      </c>
      <c r="D123" s="32"/>
      <c r="E123" s="32"/>
      <c r="F123" s="24" t="str">
        <f>IF(E14="","",E14)</f>
        <v>Vyplň údaj</v>
      </c>
      <c r="G123" s="32"/>
      <c r="H123" s="32"/>
      <c r="I123" s="32"/>
      <c r="J123" s="32"/>
      <c r="K123" s="26" t="s">
        <v>36</v>
      </c>
      <c r="L123" s="32"/>
      <c r="M123" s="184" t="str">
        <f>E20</f>
        <v xml:space="preserve"> </v>
      </c>
      <c r="N123" s="198"/>
      <c r="O123" s="198"/>
      <c r="P123" s="198"/>
      <c r="Q123" s="198"/>
      <c r="R123" s="33"/>
    </row>
    <row r="124" spans="2:63" s="1" customFormat="1" ht="10.35" customHeight="1">
      <c r="B124" s="31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3"/>
    </row>
    <row r="125" spans="2:63" s="8" customFormat="1" ht="29.25" customHeight="1">
      <c r="B125" s="132"/>
      <c r="C125" s="133" t="s">
        <v>123</v>
      </c>
      <c r="D125" s="134" t="s">
        <v>124</v>
      </c>
      <c r="E125" s="134" t="s">
        <v>59</v>
      </c>
      <c r="F125" s="232" t="s">
        <v>125</v>
      </c>
      <c r="G125" s="233"/>
      <c r="H125" s="233"/>
      <c r="I125" s="233"/>
      <c r="J125" s="134" t="s">
        <v>126</v>
      </c>
      <c r="K125" s="134" t="s">
        <v>127</v>
      </c>
      <c r="L125" s="234" t="s">
        <v>128</v>
      </c>
      <c r="M125" s="233"/>
      <c r="N125" s="232" t="s">
        <v>97</v>
      </c>
      <c r="O125" s="233"/>
      <c r="P125" s="233"/>
      <c r="Q125" s="235"/>
      <c r="R125" s="135"/>
      <c r="T125" s="72" t="s">
        <v>129</v>
      </c>
      <c r="U125" s="73" t="s">
        <v>41</v>
      </c>
      <c r="V125" s="73" t="s">
        <v>130</v>
      </c>
      <c r="W125" s="73" t="s">
        <v>131</v>
      </c>
      <c r="X125" s="73" t="s">
        <v>132</v>
      </c>
      <c r="Y125" s="73" t="s">
        <v>133</v>
      </c>
      <c r="Z125" s="73" t="s">
        <v>134</v>
      </c>
      <c r="AA125" s="74" t="s">
        <v>135</v>
      </c>
    </row>
    <row r="126" spans="2:63" s="1" customFormat="1" ht="29.25" customHeight="1">
      <c r="B126" s="31"/>
      <c r="C126" s="76" t="s">
        <v>94</v>
      </c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240">
        <f>BK126</f>
        <v>0</v>
      </c>
      <c r="O126" s="241"/>
      <c r="P126" s="241"/>
      <c r="Q126" s="241"/>
      <c r="R126" s="33"/>
      <c r="T126" s="75"/>
      <c r="U126" s="47"/>
      <c r="V126" s="47"/>
      <c r="W126" s="136">
        <f>W127+W160+W175+W180</f>
        <v>0</v>
      </c>
      <c r="X126" s="47"/>
      <c r="Y126" s="136">
        <f>Y127+Y160+Y175+Y180</f>
        <v>13.323116599999999</v>
      </c>
      <c r="Z126" s="47"/>
      <c r="AA126" s="137">
        <f>AA127+AA160+AA175+AA180</f>
        <v>9.3320000000000007</v>
      </c>
      <c r="AT126" s="14" t="s">
        <v>76</v>
      </c>
      <c r="AU126" s="14" t="s">
        <v>99</v>
      </c>
      <c r="BK126" s="138">
        <f>BK127+BK160+BK176+BK178</f>
        <v>0</v>
      </c>
    </row>
    <row r="127" spans="2:63" s="9" customFormat="1" ht="37.35" customHeight="1">
      <c r="B127" s="139"/>
      <c r="C127" s="140"/>
      <c r="D127" s="141" t="s">
        <v>100</v>
      </c>
      <c r="E127" s="141"/>
      <c r="F127" s="141"/>
      <c r="G127" s="141"/>
      <c r="H127" s="141"/>
      <c r="I127" s="141"/>
      <c r="J127" s="141"/>
      <c r="K127" s="141"/>
      <c r="L127" s="141"/>
      <c r="M127" s="141"/>
      <c r="N127" s="242">
        <f>BK127</f>
        <v>0</v>
      </c>
      <c r="O127" s="227"/>
      <c r="P127" s="227"/>
      <c r="Q127" s="227"/>
      <c r="R127" s="142"/>
      <c r="T127" s="143"/>
      <c r="U127" s="140"/>
      <c r="V127" s="140"/>
      <c r="W127" s="144">
        <f>W128+W141+W147+W154+W156</f>
        <v>0</v>
      </c>
      <c r="X127" s="140"/>
      <c r="Y127" s="144">
        <f>Y128+Y141+Y147+Y154+Y156</f>
        <v>12.636165599999998</v>
      </c>
      <c r="Z127" s="140"/>
      <c r="AA127" s="145">
        <f>AA128+AA141+AA147+AA154+AA156</f>
        <v>1.1040000000000001</v>
      </c>
      <c r="AR127" s="146" t="s">
        <v>22</v>
      </c>
      <c r="AT127" s="147" t="s">
        <v>76</v>
      </c>
      <c r="AU127" s="147" t="s">
        <v>77</v>
      </c>
      <c r="AY127" s="146" t="s">
        <v>136</v>
      </c>
      <c r="BK127" s="148">
        <f>BK128+BK141+BK147+BK154+BK156</f>
        <v>0</v>
      </c>
    </row>
    <row r="128" spans="2:63" s="9" customFormat="1" ht="19.899999999999999" customHeight="1">
      <c r="B128" s="139"/>
      <c r="C128" s="140"/>
      <c r="D128" s="149" t="s">
        <v>101</v>
      </c>
      <c r="E128" s="149"/>
      <c r="F128" s="149"/>
      <c r="G128" s="149"/>
      <c r="H128" s="149"/>
      <c r="I128" s="149"/>
      <c r="J128" s="149"/>
      <c r="K128" s="149"/>
      <c r="L128" s="149"/>
      <c r="M128" s="149"/>
      <c r="N128" s="243">
        <f>BK128</f>
        <v>0</v>
      </c>
      <c r="O128" s="244"/>
      <c r="P128" s="244"/>
      <c r="Q128" s="244"/>
      <c r="R128" s="142"/>
      <c r="T128" s="143"/>
      <c r="U128" s="140"/>
      <c r="V128" s="140"/>
      <c r="W128" s="144">
        <f>SUM(W129:W140)</f>
        <v>0</v>
      </c>
      <c r="X128" s="140"/>
      <c r="Y128" s="144">
        <f>SUM(Y129:Y140)</f>
        <v>5.4719999999999998E-2</v>
      </c>
      <c r="Z128" s="140"/>
      <c r="AA128" s="145">
        <f>SUM(AA129:AA140)</f>
        <v>0</v>
      </c>
      <c r="AR128" s="146" t="s">
        <v>22</v>
      </c>
      <c r="AT128" s="147" t="s">
        <v>76</v>
      </c>
      <c r="AU128" s="147" t="s">
        <v>22</v>
      </c>
      <c r="AY128" s="146" t="s">
        <v>136</v>
      </c>
      <c r="BK128" s="148">
        <f>SUM(BK129:BK140)</f>
        <v>0</v>
      </c>
    </row>
    <row r="129" spans="2:65" s="1" customFormat="1" ht="31.5" customHeight="1">
      <c r="B129" s="121"/>
      <c r="C129" s="150" t="s">
        <v>22</v>
      </c>
      <c r="D129" s="150" t="s">
        <v>137</v>
      </c>
      <c r="E129" s="151" t="s">
        <v>138</v>
      </c>
      <c r="F129" s="236" t="s">
        <v>139</v>
      </c>
      <c r="G129" s="237"/>
      <c r="H129" s="237"/>
      <c r="I129" s="237"/>
      <c r="J129" s="152" t="s">
        <v>140</v>
      </c>
      <c r="K129" s="153">
        <v>14.6</v>
      </c>
      <c r="L129" s="238">
        <v>0</v>
      </c>
      <c r="M129" s="237"/>
      <c r="N129" s="239">
        <f>ROUND(L129*K129,2)</f>
        <v>0</v>
      </c>
      <c r="O129" s="237"/>
      <c r="P129" s="237"/>
      <c r="Q129" s="237"/>
      <c r="R129" s="123"/>
      <c r="T129" s="154" t="s">
        <v>3</v>
      </c>
      <c r="U129" s="40" t="s">
        <v>42</v>
      </c>
      <c r="V129" s="32"/>
      <c r="W129" s="155">
        <f>V129*K129</f>
        <v>0</v>
      </c>
      <c r="X129" s="155">
        <v>0</v>
      </c>
      <c r="Y129" s="155">
        <f>X129*K129</f>
        <v>0</v>
      </c>
      <c r="Z129" s="155">
        <v>0</v>
      </c>
      <c r="AA129" s="156">
        <f>Z129*K129</f>
        <v>0</v>
      </c>
      <c r="AR129" s="14" t="s">
        <v>141</v>
      </c>
      <c r="AT129" s="14" t="s">
        <v>137</v>
      </c>
      <c r="AU129" s="14" t="s">
        <v>92</v>
      </c>
      <c r="AY129" s="14" t="s">
        <v>136</v>
      </c>
      <c r="BE129" s="96">
        <f>IF(U129="základní",N129,0)</f>
        <v>0</v>
      </c>
      <c r="BF129" s="96">
        <f>IF(U129="snížená",N129,0)</f>
        <v>0</v>
      </c>
      <c r="BG129" s="96">
        <f>IF(U129="zákl. přenesená",N129,0)</f>
        <v>0</v>
      </c>
      <c r="BH129" s="96">
        <f>IF(U129="sníž. přenesená",N129,0)</f>
        <v>0</v>
      </c>
      <c r="BI129" s="96">
        <f>IF(U129="nulová",N129,0)</f>
        <v>0</v>
      </c>
      <c r="BJ129" s="14" t="s">
        <v>22</v>
      </c>
      <c r="BK129" s="96">
        <f>ROUND(L129*K129,2)</f>
        <v>0</v>
      </c>
      <c r="BL129" s="14" t="s">
        <v>141</v>
      </c>
      <c r="BM129" s="14" t="s">
        <v>142</v>
      </c>
    </row>
    <row r="130" spans="2:65" s="1" customFormat="1" ht="22.5" customHeight="1">
      <c r="B130" s="121"/>
      <c r="C130" s="150" t="s">
        <v>92</v>
      </c>
      <c r="D130" s="150" t="s">
        <v>137</v>
      </c>
      <c r="E130" s="151" t="s">
        <v>143</v>
      </c>
      <c r="F130" s="236" t="s">
        <v>144</v>
      </c>
      <c r="G130" s="237"/>
      <c r="H130" s="237"/>
      <c r="I130" s="237"/>
      <c r="J130" s="152" t="s">
        <v>140</v>
      </c>
      <c r="K130" s="153">
        <v>1.5</v>
      </c>
      <c r="L130" s="238">
        <v>0</v>
      </c>
      <c r="M130" s="237"/>
      <c r="N130" s="239">
        <f>ROUND(L130*K130,2)</f>
        <v>0</v>
      </c>
      <c r="O130" s="237"/>
      <c r="P130" s="237"/>
      <c r="Q130" s="237"/>
      <c r="R130" s="123"/>
      <c r="T130" s="154" t="s">
        <v>3</v>
      </c>
      <c r="U130" s="40" t="s">
        <v>42</v>
      </c>
      <c r="V130" s="32"/>
      <c r="W130" s="155">
        <f>V130*K130</f>
        <v>0</v>
      </c>
      <c r="X130" s="155">
        <v>0</v>
      </c>
      <c r="Y130" s="155">
        <f>X130*K130</f>
        <v>0</v>
      </c>
      <c r="Z130" s="155">
        <v>0</v>
      </c>
      <c r="AA130" s="156">
        <f>Z130*K130</f>
        <v>0</v>
      </c>
      <c r="AR130" s="14" t="s">
        <v>141</v>
      </c>
      <c r="AT130" s="14" t="s">
        <v>137</v>
      </c>
      <c r="AU130" s="14" t="s">
        <v>92</v>
      </c>
      <c r="AY130" s="14" t="s">
        <v>136</v>
      </c>
      <c r="BE130" s="96">
        <f>IF(U130="základní",N130,0)</f>
        <v>0</v>
      </c>
      <c r="BF130" s="96">
        <f>IF(U130="snížená",N130,0)</f>
        <v>0</v>
      </c>
      <c r="BG130" s="96">
        <f>IF(U130="zákl. přenesená",N130,0)</f>
        <v>0</v>
      </c>
      <c r="BH130" s="96">
        <f>IF(U130="sníž. přenesená",N130,0)</f>
        <v>0</v>
      </c>
      <c r="BI130" s="96">
        <f>IF(U130="nulová",N130,0)</f>
        <v>0</v>
      </c>
      <c r="BJ130" s="14" t="s">
        <v>22</v>
      </c>
      <c r="BK130" s="96">
        <f>ROUND(L130*K130,2)</f>
        <v>0</v>
      </c>
      <c r="BL130" s="14" t="s">
        <v>141</v>
      </c>
      <c r="BM130" s="14" t="s">
        <v>145</v>
      </c>
    </row>
    <row r="131" spans="2:65" s="1" customFormat="1" ht="22.5" customHeight="1">
      <c r="B131" s="121"/>
      <c r="C131" s="150" t="s">
        <v>146</v>
      </c>
      <c r="D131" s="150" t="s">
        <v>137</v>
      </c>
      <c r="E131" s="151" t="s">
        <v>147</v>
      </c>
      <c r="F131" s="236" t="s">
        <v>148</v>
      </c>
      <c r="G131" s="237"/>
      <c r="H131" s="237"/>
      <c r="I131" s="237"/>
      <c r="J131" s="152" t="s">
        <v>149</v>
      </c>
      <c r="K131" s="153">
        <v>16</v>
      </c>
      <c r="L131" s="238">
        <v>0</v>
      </c>
      <c r="M131" s="237"/>
      <c r="N131" s="239">
        <f>ROUND(L131*K131,2)</f>
        <v>0</v>
      </c>
      <c r="O131" s="237"/>
      <c r="P131" s="237"/>
      <c r="Q131" s="237"/>
      <c r="R131" s="123"/>
      <c r="T131" s="154" t="s">
        <v>3</v>
      </c>
      <c r="U131" s="40" t="s">
        <v>42</v>
      </c>
      <c r="V131" s="32"/>
      <c r="W131" s="155">
        <f>V131*K131</f>
        <v>0</v>
      </c>
      <c r="X131" s="155">
        <v>3.4199999999999999E-3</v>
      </c>
      <c r="Y131" s="155">
        <f>X131*K131</f>
        <v>5.4719999999999998E-2</v>
      </c>
      <c r="Z131" s="155">
        <v>0</v>
      </c>
      <c r="AA131" s="156">
        <f>Z131*K131</f>
        <v>0</v>
      </c>
      <c r="AR131" s="14" t="s">
        <v>141</v>
      </c>
      <c r="AT131" s="14" t="s">
        <v>137</v>
      </c>
      <c r="AU131" s="14" t="s">
        <v>92</v>
      </c>
      <c r="AY131" s="14" t="s">
        <v>136</v>
      </c>
      <c r="BE131" s="96">
        <f>IF(U131="základní",N131,0)</f>
        <v>0</v>
      </c>
      <c r="BF131" s="96">
        <f>IF(U131="snížená",N131,0)</f>
        <v>0</v>
      </c>
      <c r="BG131" s="96">
        <f>IF(U131="zákl. přenesená",N131,0)</f>
        <v>0</v>
      </c>
      <c r="BH131" s="96">
        <f>IF(U131="sníž. přenesená",N131,0)</f>
        <v>0</v>
      </c>
      <c r="BI131" s="96">
        <f>IF(U131="nulová",N131,0)</f>
        <v>0</v>
      </c>
      <c r="BJ131" s="14" t="s">
        <v>22</v>
      </c>
      <c r="BK131" s="96">
        <f>ROUND(L131*K131,2)</f>
        <v>0</v>
      </c>
      <c r="BL131" s="14" t="s">
        <v>141</v>
      </c>
      <c r="BM131" s="14" t="s">
        <v>150</v>
      </c>
    </row>
    <row r="132" spans="2:65" s="1" customFormat="1" ht="31.5" customHeight="1">
      <c r="B132" s="121"/>
      <c r="C132" s="150" t="s">
        <v>141</v>
      </c>
      <c r="D132" s="150" t="s">
        <v>137</v>
      </c>
      <c r="E132" s="151" t="s">
        <v>151</v>
      </c>
      <c r="F132" s="236" t="s">
        <v>152</v>
      </c>
      <c r="G132" s="237"/>
      <c r="H132" s="237"/>
      <c r="I132" s="237"/>
      <c r="J132" s="152" t="s">
        <v>140</v>
      </c>
      <c r="K132" s="153">
        <v>16.100000000000001</v>
      </c>
      <c r="L132" s="238">
        <v>0</v>
      </c>
      <c r="M132" s="237"/>
      <c r="N132" s="239">
        <f>ROUND(L132*K132,2)</f>
        <v>0</v>
      </c>
      <c r="O132" s="237"/>
      <c r="P132" s="237"/>
      <c r="Q132" s="237"/>
      <c r="R132" s="123"/>
      <c r="T132" s="154" t="s">
        <v>3</v>
      </c>
      <c r="U132" s="40" t="s">
        <v>42</v>
      </c>
      <c r="V132" s="32"/>
      <c r="W132" s="155">
        <f>V132*K132</f>
        <v>0</v>
      </c>
      <c r="X132" s="155">
        <v>0</v>
      </c>
      <c r="Y132" s="155">
        <f>X132*K132</f>
        <v>0</v>
      </c>
      <c r="Z132" s="155">
        <v>0</v>
      </c>
      <c r="AA132" s="156">
        <f>Z132*K132</f>
        <v>0</v>
      </c>
      <c r="AR132" s="14" t="s">
        <v>141</v>
      </c>
      <c r="AT132" s="14" t="s">
        <v>137</v>
      </c>
      <c r="AU132" s="14" t="s">
        <v>92</v>
      </c>
      <c r="AY132" s="14" t="s">
        <v>136</v>
      </c>
      <c r="BE132" s="96">
        <f>IF(U132="základní",N132,0)</f>
        <v>0</v>
      </c>
      <c r="BF132" s="96">
        <f>IF(U132="snížená",N132,0)</f>
        <v>0</v>
      </c>
      <c r="BG132" s="96">
        <f>IF(U132="zákl. přenesená",N132,0)</f>
        <v>0</v>
      </c>
      <c r="BH132" s="96">
        <f>IF(U132="sníž. přenesená",N132,0)</f>
        <v>0</v>
      </c>
      <c r="BI132" s="96">
        <f>IF(U132="nulová",N132,0)</f>
        <v>0</v>
      </c>
      <c r="BJ132" s="14" t="s">
        <v>22</v>
      </c>
      <c r="BK132" s="96">
        <f>ROUND(L132*K132,2)</f>
        <v>0</v>
      </c>
      <c r="BL132" s="14" t="s">
        <v>141</v>
      </c>
      <c r="BM132" s="14" t="s">
        <v>153</v>
      </c>
    </row>
    <row r="133" spans="2:65" s="10" customFormat="1" ht="22.5" customHeight="1">
      <c r="B133" s="157"/>
      <c r="C133" s="158"/>
      <c r="D133" s="158"/>
      <c r="E133" s="159" t="s">
        <v>3</v>
      </c>
      <c r="F133" s="245" t="s">
        <v>154</v>
      </c>
      <c r="G133" s="246"/>
      <c r="H133" s="246"/>
      <c r="I133" s="246"/>
      <c r="J133" s="158"/>
      <c r="K133" s="160">
        <v>16.100000000000001</v>
      </c>
      <c r="L133" s="158"/>
      <c r="M133" s="158"/>
      <c r="N133" s="158"/>
      <c r="O133" s="158"/>
      <c r="P133" s="158"/>
      <c r="Q133" s="158"/>
      <c r="R133" s="161"/>
      <c r="T133" s="162"/>
      <c r="U133" s="158"/>
      <c r="V133" s="158"/>
      <c r="W133" s="158"/>
      <c r="X133" s="158"/>
      <c r="Y133" s="158"/>
      <c r="Z133" s="158"/>
      <c r="AA133" s="163"/>
      <c r="AT133" s="164" t="s">
        <v>155</v>
      </c>
      <c r="AU133" s="164" t="s">
        <v>92</v>
      </c>
      <c r="AV133" s="10" t="s">
        <v>92</v>
      </c>
      <c r="AW133" s="10" t="s">
        <v>35</v>
      </c>
      <c r="AX133" s="10" t="s">
        <v>22</v>
      </c>
      <c r="AY133" s="164" t="s">
        <v>136</v>
      </c>
    </row>
    <row r="134" spans="2:65" s="1" customFormat="1" ht="22.5" customHeight="1">
      <c r="B134" s="121"/>
      <c r="C134" s="150" t="s">
        <v>156</v>
      </c>
      <c r="D134" s="150" t="s">
        <v>137</v>
      </c>
      <c r="E134" s="151" t="s">
        <v>157</v>
      </c>
      <c r="F134" s="236" t="s">
        <v>158</v>
      </c>
      <c r="G134" s="237"/>
      <c r="H134" s="237"/>
      <c r="I134" s="237"/>
      <c r="J134" s="152" t="s">
        <v>140</v>
      </c>
      <c r="K134" s="153">
        <v>16.100000000000001</v>
      </c>
      <c r="L134" s="238">
        <v>0</v>
      </c>
      <c r="M134" s="237"/>
      <c r="N134" s="239">
        <f>ROUND(L134*K134,2)</f>
        <v>0</v>
      </c>
      <c r="O134" s="237"/>
      <c r="P134" s="237"/>
      <c r="Q134" s="237"/>
      <c r="R134" s="123"/>
      <c r="T134" s="154" t="s">
        <v>3</v>
      </c>
      <c r="U134" s="40" t="s">
        <v>42</v>
      </c>
      <c r="V134" s="32"/>
      <c r="W134" s="155">
        <f>V134*K134</f>
        <v>0</v>
      </c>
      <c r="X134" s="155">
        <v>0</v>
      </c>
      <c r="Y134" s="155">
        <f>X134*K134</f>
        <v>0</v>
      </c>
      <c r="Z134" s="155">
        <v>0</v>
      </c>
      <c r="AA134" s="156">
        <f>Z134*K134</f>
        <v>0</v>
      </c>
      <c r="AR134" s="14" t="s">
        <v>141</v>
      </c>
      <c r="AT134" s="14" t="s">
        <v>137</v>
      </c>
      <c r="AU134" s="14" t="s">
        <v>92</v>
      </c>
      <c r="AY134" s="14" t="s">
        <v>136</v>
      </c>
      <c r="BE134" s="96">
        <f>IF(U134="základní",N134,0)</f>
        <v>0</v>
      </c>
      <c r="BF134" s="96">
        <f>IF(U134="snížená",N134,0)</f>
        <v>0</v>
      </c>
      <c r="BG134" s="96">
        <f>IF(U134="zákl. přenesená",N134,0)</f>
        <v>0</v>
      </c>
      <c r="BH134" s="96">
        <f>IF(U134="sníž. přenesená",N134,0)</f>
        <v>0</v>
      </c>
      <c r="BI134" s="96">
        <f>IF(U134="nulová",N134,0)</f>
        <v>0</v>
      </c>
      <c r="BJ134" s="14" t="s">
        <v>22</v>
      </c>
      <c r="BK134" s="96">
        <f>ROUND(L134*K134,2)</f>
        <v>0</v>
      </c>
      <c r="BL134" s="14" t="s">
        <v>141</v>
      </c>
      <c r="BM134" s="14" t="s">
        <v>159</v>
      </c>
    </row>
    <row r="135" spans="2:65" s="1" customFormat="1" ht="22.5" customHeight="1">
      <c r="B135" s="121"/>
      <c r="C135" s="150" t="s">
        <v>160</v>
      </c>
      <c r="D135" s="150" t="s">
        <v>137</v>
      </c>
      <c r="E135" s="151" t="s">
        <v>161</v>
      </c>
      <c r="F135" s="236" t="s">
        <v>162</v>
      </c>
      <c r="G135" s="237"/>
      <c r="H135" s="237"/>
      <c r="I135" s="237"/>
      <c r="J135" s="152" t="s">
        <v>140</v>
      </c>
      <c r="K135" s="153">
        <v>201.6</v>
      </c>
      <c r="L135" s="238">
        <v>0</v>
      </c>
      <c r="M135" s="237"/>
      <c r="N135" s="239">
        <f>ROUND(L135*K135,2)</f>
        <v>0</v>
      </c>
      <c r="O135" s="237"/>
      <c r="P135" s="237"/>
      <c r="Q135" s="237"/>
      <c r="R135" s="123"/>
      <c r="T135" s="154" t="s">
        <v>3</v>
      </c>
      <c r="U135" s="40" t="s">
        <v>42</v>
      </c>
      <c r="V135" s="32"/>
      <c r="W135" s="155">
        <f>V135*K135</f>
        <v>0</v>
      </c>
      <c r="X135" s="155">
        <v>0</v>
      </c>
      <c r="Y135" s="155">
        <f>X135*K135</f>
        <v>0</v>
      </c>
      <c r="Z135" s="155">
        <v>0</v>
      </c>
      <c r="AA135" s="156">
        <f>Z135*K135</f>
        <v>0</v>
      </c>
      <c r="AR135" s="14" t="s">
        <v>141</v>
      </c>
      <c r="AT135" s="14" t="s">
        <v>137</v>
      </c>
      <c r="AU135" s="14" t="s">
        <v>92</v>
      </c>
      <c r="AY135" s="14" t="s">
        <v>136</v>
      </c>
      <c r="BE135" s="96">
        <f>IF(U135="základní",N135,0)</f>
        <v>0</v>
      </c>
      <c r="BF135" s="96">
        <f>IF(U135="snížená",N135,0)</f>
        <v>0</v>
      </c>
      <c r="BG135" s="96">
        <f>IF(U135="zákl. přenesená",N135,0)</f>
        <v>0</v>
      </c>
      <c r="BH135" s="96">
        <f>IF(U135="sníž. přenesená",N135,0)</f>
        <v>0</v>
      </c>
      <c r="BI135" s="96">
        <f>IF(U135="nulová",N135,0)</f>
        <v>0</v>
      </c>
      <c r="BJ135" s="14" t="s">
        <v>22</v>
      </c>
      <c r="BK135" s="96">
        <f>ROUND(L135*K135,2)</f>
        <v>0</v>
      </c>
      <c r="BL135" s="14" t="s">
        <v>141</v>
      </c>
      <c r="BM135" s="14" t="s">
        <v>163</v>
      </c>
    </row>
    <row r="136" spans="2:65" s="10" customFormat="1" ht="22.5" customHeight="1">
      <c r="B136" s="157"/>
      <c r="C136" s="158"/>
      <c r="D136" s="158"/>
      <c r="E136" s="159" t="s">
        <v>3</v>
      </c>
      <c r="F136" s="245" t="s">
        <v>164</v>
      </c>
      <c r="G136" s="246"/>
      <c r="H136" s="246"/>
      <c r="I136" s="246"/>
      <c r="J136" s="158"/>
      <c r="K136" s="160">
        <v>201.6</v>
      </c>
      <c r="L136" s="158"/>
      <c r="M136" s="158"/>
      <c r="N136" s="158"/>
      <c r="O136" s="158"/>
      <c r="P136" s="158"/>
      <c r="Q136" s="158"/>
      <c r="R136" s="161"/>
      <c r="T136" s="162"/>
      <c r="U136" s="158"/>
      <c r="V136" s="158"/>
      <c r="W136" s="158"/>
      <c r="X136" s="158"/>
      <c r="Y136" s="158"/>
      <c r="Z136" s="158"/>
      <c r="AA136" s="163"/>
      <c r="AT136" s="164" t="s">
        <v>155</v>
      </c>
      <c r="AU136" s="164" t="s">
        <v>92</v>
      </c>
      <c r="AV136" s="10" t="s">
        <v>92</v>
      </c>
      <c r="AW136" s="10" t="s">
        <v>35</v>
      </c>
      <c r="AX136" s="10" t="s">
        <v>22</v>
      </c>
      <c r="AY136" s="164" t="s">
        <v>136</v>
      </c>
    </row>
    <row r="137" spans="2:65" s="1" customFormat="1" ht="22.5" customHeight="1">
      <c r="B137" s="121"/>
      <c r="C137" s="150" t="s">
        <v>165</v>
      </c>
      <c r="D137" s="150" t="s">
        <v>137</v>
      </c>
      <c r="E137" s="151" t="s">
        <v>166</v>
      </c>
      <c r="F137" s="236" t="s">
        <v>167</v>
      </c>
      <c r="G137" s="237"/>
      <c r="H137" s="237"/>
      <c r="I137" s="237"/>
      <c r="J137" s="152" t="s">
        <v>140</v>
      </c>
      <c r="K137" s="153">
        <v>16.100000000000001</v>
      </c>
      <c r="L137" s="238">
        <v>0</v>
      </c>
      <c r="M137" s="237"/>
      <c r="N137" s="239">
        <f>ROUND(L137*K137,2)</f>
        <v>0</v>
      </c>
      <c r="O137" s="237"/>
      <c r="P137" s="237"/>
      <c r="Q137" s="237"/>
      <c r="R137" s="123"/>
      <c r="T137" s="154" t="s">
        <v>3</v>
      </c>
      <c r="U137" s="40" t="s">
        <v>42</v>
      </c>
      <c r="V137" s="32"/>
      <c r="W137" s="155">
        <f>V137*K137</f>
        <v>0</v>
      </c>
      <c r="X137" s="155">
        <v>0</v>
      </c>
      <c r="Y137" s="155">
        <f>X137*K137</f>
        <v>0</v>
      </c>
      <c r="Z137" s="155">
        <v>0</v>
      </c>
      <c r="AA137" s="156">
        <f>Z137*K137</f>
        <v>0</v>
      </c>
      <c r="AR137" s="14" t="s">
        <v>141</v>
      </c>
      <c r="AT137" s="14" t="s">
        <v>137</v>
      </c>
      <c r="AU137" s="14" t="s">
        <v>92</v>
      </c>
      <c r="AY137" s="14" t="s">
        <v>136</v>
      </c>
      <c r="BE137" s="96">
        <f>IF(U137="základní",N137,0)</f>
        <v>0</v>
      </c>
      <c r="BF137" s="96">
        <f>IF(U137="snížená",N137,0)</f>
        <v>0</v>
      </c>
      <c r="BG137" s="96">
        <f>IF(U137="zákl. přenesená",N137,0)</f>
        <v>0</v>
      </c>
      <c r="BH137" s="96">
        <f>IF(U137="sníž. přenesená",N137,0)</f>
        <v>0</v>
      </c>
      <c r="BI137" s="96">
        <f>IF(U137="nulová",N137,0)</f>
        <v>0</v>
      </c>
      <c r="BJ137" s="14" t="s">
        <v>22</v>
      </c>
      <c r="BK137" s="96">
        <f>ROUND(L137*K137,2)</f>
        <v>0</v>
      </c>
      <c r="BL137" s="14" t="s">
        <v>141</v>
      </c>
      <c r="BM137" s="14" t="s">
        <v>168</v>
      </c>
    </row>
    <row r="138" spans="2:65" s="1" customFormat="1" ht="31.5" customHeight="1">
      <c r="B138" s="121"/>
      <c r="C138" s="150" t="s">
        <v>169</v>
      </c>
      <c r="D138" s="150" t="s">
        <v>137</v>
      </c>
      <c r="E138" s="151" t="s">
        <v>170</v>
      </c>
      <c r="F138" s="236" t="s">
        <v>171</v>
      </c>
      <c r="G138" s="237"/>
      <c r="H138" s="237"/>
      <c r="I138" s="237"/>
      <c r="J138" s="152" t="s">
        <v>172</v>
      </c>
      <c r="K138" s="153">
        <v>25.76</v>
      </c>
      <c r="L138" s="238">
        <v>0</v>
      </c>
      <c r="M138" s="237"/>
      <c r="N138" s="239">
        <f>ROUND(L138*K138,2)</f>
        <v>0</v>
      </c>
      <c r="O138" s="237"/>
      <c r="P138" s="237"/>
      <c r="Q138" s="237"/>
      <c r="R138" s="123"/>
      <c r="T138" s="154" t="s">
        <v>3</v>
      </c>
      <c r="U138" s="40" t="s">
        <v>42</v>
      </c>
      <c r="V138" s="32"/>
      <c r="W138" s="155">
        <f>V138*K138</f>
        <v>0</v>
      </c>
      <c r="X138" s="155">
        <v>0</v>
      </c>
      <c r="Y138" s="155">
        <f>X138*K138</f>
        <v>0</v>
      </c>
      <c r="Z138" s="155">
        <v>0</v>
      </c>
      <c r="AA138" s="156">
        <f>Z138*K138</f>
        <v>0</v>
      </c>
      <c r="AR138" s="14" t="s">
        <v>141</v>
      </c>
      <c r="AT138" s="14" t="s">
        <v>137</v>
      </c>
      <c r="AU138" s="14" t="s">
        <v>92</v>
      </c>
      <c r="AY138" s="14" t="s">
        <v>136</v>
      </c>
      <c r="BE138" s="96">
        <f>IF(U138="základní",N138,0)</f>
        <v>0</v>
      </c>
      <c r="BF138" s="96">
        <f>IF(U138="snížená",N138,0)</f>
        <v>0</v>
      </c>
      <c r="BG138" s="96">
        <f>IF(U138="zákl. přenesená",N138,0)</f>
        <v>0</v>
      </c>
      <c r="BH138" s="96">
        <f>IF(U138="sníž. přenesená",N138,0)</f>
        <v>0</v>
      </c>
      <c r="BI138" s="96">
        <f>IF(U138="nulová",N138,0)</f>
        <v>0</v>
      </c>
      <c r="BJ138" s="14" t="s">
        <v>22</v>
      </c>
      <c r="BK138" s="96">
        <f>ROUND(L138*K138,2)</f>
        <v>0</v>
      </c>
      <c r="BL138" s="14" t="s">
        <v>141</v>
      </c>
      <c r="BM138" s="14" t="s">
        <v>173</v>
      </c>
    </row>
    <row r="139" spans="2:65" s="1" customFormat="1" ht="31.5" customHeight="1">
      <c r="B139" s="121"/>
      <c r="C139" s="150" t="s">
        <v>174</v>
      </c>
      <c r="D139" s="150" t="s">
        <v>137</v>
      </c>
      <c r="E139" s="151" t="s">
        <v>175</v>
      </c>
      <c r="F139" s="236" t="s">
        <v>176</v>
      </c>
      <c r="G139" s="237"/>
      <c r="H139" s="237"/>
      <c r="I139" s="237"/>
      <c r="J139" s="152" t="s">
        <v>140</v>
      </c>
      <c r="K139" s="153">
        <v>10.09</v>
      </c>
      <c r="L139" s="238">
        <v>0</v>
      </c>
      <c r="M139" s="237"/>
      <c r="N139" s="239">
        <f>ROUND(L139*K139,2)</f>
        <v>0</v>
      </c>
      <c r="O139" s="237"/>
      <c r="P139" s="237"/>
      <c r="Q139" s="237"/>
      <c r="R139" s="123"/>
      <c r="T139" s="154" t="s">
        <v>3</v>
      </c>
      <c r="U139" s="40" t="s">
        <v>42</v>
      </c>
      <c r="V139" s="32"/>
      <c r="W139" s="155">
        <f>V139*K139</f>
        <v>0</v>
      </c>
      <c r="X139" s="155">
        <v>0</v>
      </c>
      <c r="Y139" s="155">
        <f>X139*K139</f>
        <v>0</v>
      </c>
      <c r="Z139" s="155">
        <v>0</v>
      </c>
      <c r="AA139" s="156">
        <f>Z139*K139</f>
        <v>0</v>
      </c>
      <c r="AR139" s="14" t="s">
        <v>141</v>
      </c>
      <c r="AT139" s="14" t="s">
        <v>137</v>
      </c>
      <c r="AU139" s="14" t="s">
        <v>92</v>
      </c>
      <c r="AY139" s="14" t="s">
        <v>136</v>
      </c>
      <c r="BE139" s="96">
        <f>IF(U139="základní",N139,0)</f>
        <v>0</v>
      </c>
      <c r="BF139" s="96">
        <f>IF(U139="snížená",N139,0)</f>
        <v>0</v>
      </c>
      <c r="BG139" s="96">
        <f>IF(U139="zákl. přenesená",N139,0)</f>
        <v>0</v>
      </c>
      <c r="BH139" s="96">
        <f>IF(U139="sníž. přenesená",N139,0)</f>
        <v>0</v>
      </c>
      <c r="BI139" s="96">
        <f>IF(U139="nulová",N139,0)</f>
        <v>0</v>
      </c>
      <c r="BJ139" s="14" t="s">
        <v>22</v>
      </c>
      <c r="BK139" s="96">
        <f>ROUND(L139*K139,2)</f>
        <v>0</v>
      </c>
      <c r="BL139" s="14" t="s">
        <v>141</v>
      </c>
      <c r="BM139" s="14" t="s">
        <v>177</v>
      </c>
    </row>
    <row r="140" spans="2:65" s="1" customFormat="1" ht="31.5" customHeight="1">
      <c r="B140" s="121"/>
      <c r="C140" s="150" t="s">
        <v>27</v>
      </c>
      <c r="D140" s="150" t="s">
        <v>137</v>
      </c>
      <c r="E140" s="151" t="s">
        <v>178</v>
      </c>
      <c r="F140" s="236" t="s">
        <v>179</v>
      </c>
      <c r="G140" s="237"/>
      <c r="H140" s="237"/>
      <c r="I140" s="237"/>
      <c r="J140" s="152" t="s">
        <v>180</v>
      </c>
      <c r="K140" s="153">
        <v>224</v>
      </c>
      <c r="L140" s="238">
        <v>0</v>
      </c>
      <c r="M140" s="237"/>
      <c r="N140" s="239">
        <f>ROUND(L140*K140,2)</f>
        <v>0</v>
      </c>
      <c r="O140" s="237"/>
      <c r="P140" s="237"/>
      <c r="Q140" s="237"/>
      <c r="R140" s="123"/>
      <c r="T140" s="154" t="s">
        <v>3</v>
      </c>
      <c r="U140" s="40" t="s">
        <v>42</v>
      </c>
      <c r="V140" s="32"/>
      <c r="W140" s="155">
        <f>V140*K140</f>
        <v>0</v>
      </c>
      <c r="X140" s="155">
        <v>0</v>
      </c>
      <c r="Y140" s="155">
        <f>X140*K140</f>
        <v>0</v>
      </c>
      <c r="Z140" s="155">
        <v>0</v>
      </c>
      <c r="AA140" s="156">
        <f>Z140*K140</f>
        <v>0</v>
      </c>
      <c r="AR140" s="14" t="s">
        <v>141</v>
      </c>
      <c r="AT140" s="14" t="s">
        <v>137</v>
      </c>
      <c r="AU140" s="14" t="s">
        <v>92</v>
      </c>
      <c r="AY140" s="14" t="s">
        <v>136</v>
      </c>
      <c r="BE140" s="96">
        <f>IF(U140="základní",N140,0)</f>
        <v>0</v>
      </c>
      <c r="BF140" s="96">
        <f>IF(U140="snížená",N140,0)</f>
        <v>0</v>
      </c>
      <c r="BG140" s="96">
        <f>IF(U140="zákl. přenesená",N140,0)</f>
        <v>0</v>
      </c>
      <c r="BH140" s="96">
        <f>IF(U140="sníž. přenesená",N140,0)</f>
        <v>0</v>
      </c>
      <c r="BI140" s="96">
        <f>IF(U140="nulová",N140,0)</f>
        <v>0</v>
      </c>
      <c r="BJ140" s="14" t="s">
        <v>22</v>
      </c>
      <c r="BK140" s="96">
        <f>ROUND(L140*K140,2)</f>
        <v>0</v>
      </c>
      <c r="BL140" s="14" t="s">
        <v>141</v>
      </c>
      <c r="BM140" s="14" t="s">
        <v>181</v>
      </c>
    </row>
    <row r="141" spans="2:65" s="9" customFormat="1" ht="29.85" customHeight="1">
      <c r="B141" s="139"/>
      <c r="C141" s="140"/>
      <c r="D141" s="149" t="s">
        <v>102</v>
      </c>
      <c r="E141" s="149"/>
      <c r="F141" s="149"/>
      <c r="G141" s="149"/>
      <c r="H141" s="149"/>
      <c r="I141" s="149"/>
      <c r="J141" s="149"/>
      <c r="K141" s="149"/>
      <c r="L141" s="149"/>
      <c r="M141" s="149"/>
      <c r="N141" s="247">
        <f>BK141</f>
        <v>0</v>
      </c>
      <c r="O141" s="248"/>
      <c r="P141" s="248"/>
      <c r="Q141" s="248"/>
      <c r="R141" s="142"/>
      <c r="T141" s="143"/>
      <c r="U141" s="140"/>
      <c r="V141" s="140"/>
      <c r="W141" s="144">
        <f>SUM(W142:W146)</f>
        <v>0</v>
      </c>
      <c r="X141" s="140"/>
      <c r="Y141" s="144">
        <f>SUM(Y142:Y146)</f>
        <v>12.302645599999998</v>
      </c>
      <c r="Z141" s="140"/>
      <c r="AA141" s="145">
        <f>SUM(AA142:AA146)</f>
        <v>0</v>
      </c>
      <c r="AR141" s="146" t="s">
        <v>22</v>
      </c>
      <c r="AT141" s="147" t="s">
        <v>76</v>
      </c>
      <c r="AU141" s="147" t="s">
        <v>22</v>
      </c>
      <c r="AY141" s="146" t="s">
        <v>136</v>
      </c>
      <c r="BK141" s="148">
        <f>SUM(BK142:BK146)</f>
        <v>0</v>
      </c>
    </row>
    <row r="142" spans="2:65" s="1" customFormat="1" ht="31.5" customHeight="1">
      <c r="B142" s="121"/>
      <c r="C142" s="150" t="s">
        <v>182</v>
      </c>
      <c r="D142" s="150" t="s">
        <v>137</v>
      </c>
      <c r="E142" s="151" t="s">
        <v>183</v>
      </c>
      <c r="F142" s="236" t="s">
        <v>184</v>
      </c>
      <c r="G142" s="237"/>
      <c r="H142" s="237"/>
      <c r="I142" s="237"/>
      <c r="J142" s="152" t="s">
        <v>140</v>
      </c>
      <c r="K142" s="153">
        <v>0.45</v>
      </c>
      <c r="L142" s="238">
        <v>0</v>
      </c>
      <c r="M142" s="237"/>
      <c r="N142" s="239">
        <f>ROUND(L142*K142,2)</f>
        <v>0</v>
      </c>
      <c r="O142" s="237"/>
      <c r="P142" s="237"/>
      <c r="Q142" s="237"/>
      <c r="R142" s="123"/>
      <c r="T142" s="154" t="s">
        <v>3</v>
      </c>
      <c r="U142" s="40" t="s">
        <v>42</v>
      </c>
      <c r="V142" s="32"/>
      <c r="W142" s="155">
        <f>V142*K142</f>
        <v>0</v>
      </c>
      <c r="X142" s="155">
        <v>2.16</v>
      </c>
      <c r="Y142" s="155">
        <f>X142*K142</f>
        <v>0.97200000000000009</v>
      </c>
      <c r="Z142" s="155">
        <v>0</v>
      </c>
      <c r="AA142" s="156">
        <f>Z142*K142</f>
        <v>0</v>
      </c>
      <c r="AR142" s="14" t="s">
        <v>141</v>
      </c>
      <c r="AT142" s="14" t="s">
        <v>137</v>
      </c>
      <c r="AU142" s="14" t="s">
        <v>92</v>
      </c>
      <c r="AY142" s="14" t="s">
        <v>136</v>
      </c>
      <c r="BE142" s="96">
        <f>IF(U142="základní",N142,0)</f>
        <v>0</v>
      </c>
      <c r="BF142" s="96">
        <f>IF(U142="snížená",N142,0)</f>
        <v>0</v>
      </c>
      <c r="BG142" s="96">
        <f>IF(U142="zákl. přenesená",N142,0)</f>
        <v>0</v>
      </c>
      <c r="BH142" s="96">
        <f>IF(U142="sníž. přenesená",N142,0)</f>
        <v>0</v>
      </c>
      <c r="BI142" s="96">
        <f>IF(U142="nulová",N142,0)</f>
        <v>0</v>
      </c>
      <c r="BJ142" s="14" t="s">
        <v>22</v>
      </c>
      <c r="BK142" s="96">
        <f>ROUND(L142*K142,2)</f>
        <v>0</v>
      </c>
      <c r="BL142" s="14" t="s">
        <v>141</v>
      </c>
      <c r="BM142" s="14" t="s">
        <v>185</v>
      </c>
    </row>
    <row r="143" spans="2:65" s="1" customFormat="1" ht="22.5" customHeight="1">
      <c r="B143" s="121"/>
      <c r="C143" s="150" t="s">
        <v>186</v>
      </c>
      <c r="D143" s="150" t="s">
        <v>137</v>
      </c>
      <c r="E143" s="151" t="s">
        <v>187</v>
      </c>
      <c r="F143" s="236" t="s">
        <v>188</v>
      </c>
      <c r="G143" s="237"/>
      <c r="H143" s="237"/>
      <c r="I143" s="237"/>
      <c r="J143" s="152" t="s">
        <v>140</v>
      </c>
      <c r="K143" s="153">
        <v>5</v>
      </c>
      <c r="L143" s="238">
        <v>0</v>
      </c>
      <c r="M143" s="237"/>
      <c r="N143" s="239">
        <f>ROUND(L143*K143,2)</f>
        <v>0</v>
      </c>
      <c r="O143" s="237"/>
      <c r="P143" s="237"/>
      <c r="Q143" s="237"/>
      <c r="R143" s="123"/>
      <c r="T143" s="154" t="s">
        <v>3</v>
      </c>
      <c r="U143" s="40" t="s">
        <v>42</v>
      </c>
      <c r="V143" s="32"/>
      <c r="W143" s="155">
        <f>V143*K143</f>
        <v>0</v>
      </c>
      <c r="X143" s="155">
        <v>2.2563399999999998</v>
      </c>
      <c r="Y143" s="155">
        <f>X143*K143</f>
        <v>11.281699999999999</v>
      </c>
      <c r="Z143" s="155">
        <v>0</v>
      </c>
      <c r="AA143" s="156">
        <f>Z143*K143</f>
        <v>0</v>
      </c>
      <c r="AR143" s="14" t="s">
        <v>141</v>
      </c>
      <c r="AT143" s="14" t="s">
        <v>137</v>
      </c>
      <c r="AU143" s="14" t="s">
        <v>92</v>
      </c>
      <c r="AY143" s="14" t="s">
        <v>136</v>
      </c>
      <c r="BE143" s="96">
        <f>IF(U143="základní",N143,0)</f>
        <v>0</v>
      </c>
      <c r="BF143" s="96">
        <f>IF(U143="snížená",N143,0)</f>
        <v>0</v>
      </c>
      <c r="BG143" s="96">
        <f>IF(U143="zákl. přenesená",N143,0)</f>
        <v>0</v>
      </c>
      <c r="BH143" s="96">
        <f>IF(U143="sníž. přenesená",N143,0)</f>
        <v>0</v>
      </c>
      <c r="BI143" s="96">
        <f>IF(U143="nulová",N143,0)</f>
        <v>0</v>
      </c>
      <c r="BJ143" s="14" t="s">
        <v>22</v>
      </c>
      <c r="BK143" s="96">
        <f>ROUND(L143*K143,2)</f>
        <v>0</v>
      </c>
      <c r="BL143" s="14" t="s">
        <v>141</v>
      </c>
      <c r="BM143" s="14" t="s">
        <v>189</v>
      </c>
    </row>
    <row r="144" spans="2:65" s="1" customFormat="1" ht="22.5" customHeight="1">
      <c r="B144" s="121"/>
      <c r="C144" s="150" t="s">
        <v>190</v>
      </c>
      <c r="D144" s="150" t="s">
        <v>137</v>
      </c>
      <c r="E144" s="151" t="s">
        <v>191</v>
      </c>
      <c r="F144" s="236" t="s">
        <v>192</v>
      </c>
      <c r="G144" s="237"/>
      <c r="H144" s="237"/>
      <c r="I144" s="237"/>
      <c r="J144" s="152" t="s">
        <v>180</v>
      </c>
      <c r="K144" s="153">
        <v>47.52</v>
      </c>
      <c r="L144" s="238">
        <v>0</v>
      </c>
      <c r="M144" s="237"/>
      <c r="N144" s="239">
        <f>ROUND(L144*K144,2)</f>
        <v>0</v>
      </c>
      <c r="O144" s="237"/>
      <c r="P144" s="237"/>
      <c r="Q144" s="237"/>
      <c r="R144" s="123"/>
      <c r="T144" s="154" t="s">
        <v>3</v>
      </c>
      <c r="U144" s="40" t="s">
        <v>42</v>
      </c>
      <c r="V144" s="32"/>
      <c r="W144" s="155">
        <f>V144*K144</f>
        <v>0</v>
      </c>
      <c r="X144" s="155">
        <v>1.0300000000000001E-3</v>
      </c>
      <c r="Y144" s="155">
        <f>X144*K144</f>
        <v>4.8945600000000006E-2</v>
      </c>
      <c r="Z144" s="155">
        <v>0</v>
      </c>
      <c r="AA144" s="156">
        <f>Z144*K144</f>
        <v>0</v>
      </c>
      <c r="AR144" s="14" t="s">
        <v>141</v>
      </c>
      <c r="AT144" s="14" t="s">
        <v>137</v>
      </c>
      <c r="AU144" s="14" t="s">
        <v>92</v>
      </c>
      <c r="AY144" s="14" t="s">
        <v>136</v>
      </c>
      <c r="BE144" s="96">
        <f>IF(U144="základní",N144,0)</f>
        <v>0</v>
      </c>
      <c r="BF144" s="96">
        <f>IF(U144="snížená",N144,0)</f>
        <v>0</v>
      </c>
      <c r="BG144" s="96">
        <f>IF(U144="zákl. přenesená",N144,0)</f>
        <v>0</v>
      </c>
      <c r="BH144" s="96">
        <f>IF(U144="sníž. přenesená",N144,0)</f>
        <v>0</v>
      </c>
      <c r="BI144" s="96">
        <f>IF(U144="nulová",N144,0)</f>
        <v>0</v>
      </c>
      <c r="BJ144" s="14" t="s">
        <v>22</v>
      </c>
      <c r="BK144" s="96">
        <f>ROUND(L144*K144,2)</f>
        <v>0</v>
      </c>
      <c r="BL144" s="14" t="s">
        <v>141</v>
      </c>
      <c r="BM144" s="14" t="s">
        <v>193</v>
      </c>
    </row>
    <row r="145" spans="2:65" s="10" customFormat="1" ht="22.5" customHeight="1">
      <c r="B145" s="157"/>
      <c r="C145" s="158"/>
      <c r="D145" s="158"/>
      <c r="E145" s="159" t="s">
        <v>3</v>
      </c>
      <c r="F145" s="245" t="s">
        <v>194</v>
      </c>
      <c r="G145" s="246"/>
      <c r="H145" s="246"/>
      <c r="I145" s="246"/>
      <c r="J145" s="158"/>
      <c r="K145" s="160">
        <v>47.52</v>
      </c>
      <c r="L145" s="158"/>
      <c r="M145" s="158"/>
      <c r="N145" s="158"/>
      <c r="O145" s="158"/>
      <c r="P145" s="158"/>
      <c r="Q145" s="158"/>
      <c r="R145" s="161"/>
      <c r="T145" s="162"/>
      <c r="U145" s="158"/>
      <c r="V145" s="158"/>
      <c r="W145" s="158"/>
      <c r="X145" s="158"/>
      <c r="Y145" s="158"/>
      <c r="Z145" s="158"/>
      <c r="AA145" s="163"/>
      <c r="AT145" s="164" t="s">
        <v>155</v>
      </c>
      <c r="AU145" s="164" t="s">
        <v>92</v>
      </c>
      <c r="AV145" s="10" t="s">
        <v>92</v>
      </c>
      <c r="AW145" s="10" t="s">
        <v>35</v>
      </c>
      <c r="AX145" s="10" t="s">
        <v>22</v>
      </c>
      <c r="AY145" s="164" t="s">
        <v>136</v>
      </c>
    </row>
    <row r="146" spans="2:65" s="1" customFormat="1" ht="22.5" customHeight="1">
      <c r="B146" s="121"/>
      <c r="C146" s="150" t="s">
        <v>195</v>
      </c>
      <c r="D146" s="150" t="s">
        <v>137</v>
      </c>
      <c r="E146" s="151" t="s">
        <v>196</v>
      </c>
      <c r="F146" s="236" t="s">
        <v>197</v>
      </c>
      <c r="G146" s="237"/>
      <c r="H146" s="237"/>
      <c r="I146" s="237"/>
      <c r="J146" s="152" t="s">
        <v>180</v>
      </c>
      <c r="K146" s="153">
        <v>47.52</v>
      </c>
      <c r="L146" s="238">
        <v>0</v>
      </c>
      <c r="M146" s="237"/>
      <c r="N146" s="239">
        <f>ROUND(L146*K146,2)</f>
        <v>0</v>
      </c>
      <c r="O146" s="237"/>
      <c r="P146" s="237"/>
      <c r="Q146" s="237"/>
      <c r="R146" s="123"/>
      <c r="T146" s="154" t="s">
        <v>3</v>
      </c>
      <c r="U146" s="40" t="s">
        <v>42</v>
      </c>
      <c r="V146" s="32"/>
      <c r="W146" s="155">
        <f>V146*K146</f>
        <v>0</v>
      </c>
      <c r="X146" s="155">
        <v>0</v>
      </c>
      <c r="Y146" s="155">
        <f>X146*K146</f>
        <v>0</v>
      </c>
      <c r="Z146" s="155">
        <v>0</v>
      </c>
      <c r="AA146" s="156">
        <f>Z146*K146</f>
        <v>0</v>
      </c>
      <c r="AR146" s="14" t="s">
        <v>141</v>
      </c>
      <c r="AT146" s="14" t="s">
        <v>137</v>
      </c>
      <c r="AU146" s="14" t="s">
        <v>92</v>
      </c>
      <c r="AY146" s="14" t="s">
        <v>136</v>
      </c>
      <c r="BE146" s="96">
        <f>IF(U146="základní",N146,0)</f>
        <v>0</v>
      </c>
      <c r="BF146" s="96">
        <f>IF(U146="snížená",N146,0)</f>
        <v>0</v>
      </c>
      <c r="BG146" s="96">
        <f>IF(U146="zákl. přenesená",N146,0)</f>
        <v>0</v>
      </c>
      <c r="BH146" s="96">
        <f>IF(U146="sníž. přenesená",N146,0)</f>
        <v>0</v>
      </c>
      <c r="BI146" s="96">
        <f>IF(U146="nulová",N146,0)</f>
        <v>0</v>
      </c>
      <c r="BJ146" s="14" t="s">
        <v>22</v>
      </c>
      <c r="BK146" s="96">
        <f>ROUND(L146*K146,2)</f>
        <v>0</v>
      </c>
      <c r="BL146" s="14" t="s">
        <v>141</v>
      </c>
      <c r="BM146" s="14" t="s">
        <v>198</v>
      </c>
    </row>
    <row r="147" spans="2:65" s="9" customFormat="1" ht="29.85" customHeight="1">
      <c r="B147" s="139"/>
      <c r="C147" s="140"/>
      <c r="D147" s="149" t="s">
        <v>103</v>
      </c>
      <c r="E147" s="149"/>
      <c r="F147" s="149"/>
      <c r="G147" s="149"/>
      <c r="H147" s="149"/>
      <c r="I147" s="149"/>
      <c r="J147" s="149"/>
      <c r="K147" s="149"/>
      <c r="L147" s="149"/>
      <c r="M147" s="149"/>
      <c r="N147" s="247">
        <f>BK147</f>
        <v>0</v>
      </c>
      <c r="O147" s="248"/>
      <c r="P147" s="248"/>
      <c r="Q147" s="248"/>
      <c r="R147" s="142"/>
      <c r="T147" s="143"/>
      <c r="U147" s="140"/>
      <c r="V147" s="140"/>
      <c r="W147" s="144">
        <f>SUM(W148:W153)</f>
        <v>0</v>
      </c>
      <c r="X147" s="140"/>
      <c r="Y147" s="144">
        <f>SUM(Y148:Y153)</f>
        <v>0.27879999999999999</v>
      </c>
      <c r="Z147" s="140"/>
      <c r="AA147" s="145">
        <f>SUM(AA148:AA153)</f>
        <v>0</v>
      </c>
      <c r="AR147" s="146" t="s">
        <v>22</v>
      </c>
      <c r="AT147" s="147" t="s">
        <v>76</v>
      </c>
      <c r="AU147" s="147" t="s">
        <v>22</v>
      </c>
      <c r="AY147" s="146" t="s">
        <v>136</v>
      </c>
      <c r="BK147" s="148">
        <f>SUM(BK148:BK153)</f>
        <v>0</v>
      </c>
    </row>
    <row r="148" spans="2:65" s="1" customFormat="1" ht="22.5" customHeight="1">
      <c r="B148" s="121"/>
      <c r="C148" s="150" t="s">
        <v>9</v>
      </c>
      <c r="D148" s="150" t="s">
        <v>137</v>
      </c>
      <c r="E148" s="151" t="s">
        <v>199</v>
      </c>
      <c r="F148" s="236" t="s">
        <v>200</v>
      </c>
      <c r="G148" s="237"/>
      <c r="H148" s="237"/>
      <c r="I148" s="237"/>
      <c r="J148" s="152" t="s">
        <v>201</v>
      </c>
      <c r="K148" s="153">
        <v>1</v>
      </c>
      <c r="L148" s="238">
        <v>0</v>
      </c>
      <c r="M148" s="237"/>
      <c r="N148" s="239">
        <f t="shared" ref="N148:N153" si="5">ROUND(L148*K148,2)</f>
        <v>0</v>
      </c>
      <c r="O148" s="237"/>
      <c r="P148" s="237"/>
      <c r="Q148" s="237"/>
      <c r="R148" s="123"/>
      <c r="T148" s="154" t="s">
        <v>3</v>
      </c>
      <c r="U148" s="40" t="s">
        <v>42</v>
      </c>
      <c r="V148" s="32"/>
      <c r="W148" s="155">
        <f t="shared" ref="W148:W153" si="6">V148*K148</f>
        <v>0</v>
      </c>
      <c r="X148" s="155">
        <v>0</v>
      </c>
      <c r="Y148" s="155">
        <f t="shared" ref="Y148:Y153" si="7">X148*K148</f>
        <v>0</v>
      </c>
      <c r="Z148" s="155">
        <v>0</v>
      </c>
      <c r="AA148" s="156">
        <f t="shared" ref="AA148:AA153" si="8">Z148*K148</f>
        <v>0</v>
      </c>
      <c r="AR148" s="14" t="s">
        <v>141</v>
      </c>
      <c r="AT148" s="14" t="s">
        <v>137</v>
      </c>
      <c r="AU148" s="14" t="s">
        <v>92</v>
      </c>
      <c r="AY148" s="14" t="s">
        <v>136</v>
      </c>
      <c r="BE148" s="96">
        <f t="shared" ref="BE148:BE153" si="9">IF(U148="základní",N148,0)</f>
        <v>0</v>
      </c>
      <c r="BF148" s="96">
        <f t="shared" ref="BF148:BF153" si="10">IF(U148="snížená",N148,0)</f>
        <v>0</v>
      </c>
      <c r="BG148" s="96">
        <f t="shared" ref="BG148:BG153" si="11">IF(U148="zákl. přenesená",N148,0)</f>
        <v>0</v>
      </c>
      <c r="BH148" s="96">
        <f t="shared" ref="BH148:BH153" si="12">IF(U148="sníž. přenesená",N148,0)</f>
        <v>0</v>
      </c>
      <c r="BI148" s="96">
        <f t="shared" ref="BI148:BI153" si="13">IF(U148="nulová",N148,0)</f>
        <v>0</v>
      </c>
      <c r="BJ148" s="14" t="s">
        <v>22</v>
      </c>
      <c r="BK148" s="96">
        <f t="shared" ref="BK148:BK153" si="14">ROUND(L148*K148,2)</f>
        <v>0</v>
      </c>
      <c r="BL148" s="14" t="s">
        <v>141</v>
      </c>
      <c r="BM148" s="14" t="s">
        <v>202</v>
      </c>
    </row>
    <row r="149" spans="2:65" s="1" customFormat="1" ht="22.5" customHeight="1">
      <c r="B149" s="121"/>
      <c r="C149" s="165" t="s">
        <v>203</v>
      </c>
      <c r="D149" s="165" t="s">
        <v>204</v>
      </c>
      <c r="E149" s="166" t="s">
        <v>205</v>
      </c>
      <c r="F149" s="249" t="s">
        <v>206</v>
      </c>
      <c r="G149" s="250"/>
      <c r="H149" s="250"/>
      <c r="I149" s="250"/>
      <c r="J149" s="167" t="s">
        <v>207</v>
      </c>
      <c r="K149" s="168">
        <v>1</v>
      </c>
      <c r="L149" s="251">
        <v>0</v>
      </c>
      <c r="M149" s="250"/>
      <c r="N149" s="252">
        <f t="shared" si="5"/>
        <v>0</v>
      </c>
      <c r="O149" s="237"/>
      <c r="P149" s="237"/>
      <c r="Q149" s="237"/>
      <c r="R149" s="123"/>
      <c r="T149" s="154" t="s">
        <v>3</v>
      </c>
      <c r="U149" s="40" t="s">
        <v>42</v>
      </c>
      <c r="V149" s="32"/>
      <c r="W149" s="155">
        <f t="shared" si="6"/>
        <v>0</v>
      </c>
      <c r="X149" s="155">
        <v>3.1E-2</v>
      </c>
      <c r="Y149" s="155">
        <f t="shared" si="7"/>
        <v>3.1E-2</v>
      </c>
      <c r="Z149" s="155">
        <v>0</v>
      </c>
      <c r="AA149" s="156">
        <f t="shared" si="8"/>
        <v>0</v>
      </c>
      <c r="AR149" s="14" t="s">
        <v>169</v>
      </c>
      <c r="AT149" s="14" t="s">
        <v>204</v>
      </c>
      <c r="AU149" s="14" t="s">
        <v>92</v>
      </c>
      <c r="AY149" s="14" t="s">
        <v>136</v>
      </c>
      <c r="BE149" s="96">
        <f t="shared" si="9"/>
        <v>0</v>
      </c>
      <c r="BF149" s="96">
        <f t="shared" si="10"/>
        <v>0</v>
      </c>
      <c r="BG149" s="96">
        <f t="shared" si="11"/>
        <v>0</v>
      </c>
      <c r="BH149" s="96">
        <f t="shared" si="12"/>
        <v>0</v>
      </c>
      <c r="BI149" s="96">
        <f t="shared" si="13"/>
        <v>0</v>
      </c>
      <c r="BJ149" s="14" t="s">
        <v>22</v>
      </c>
      <c r="BK149" s="96">
        <f t="shared" si="14"/>
        <v>0</v>
      </c>
      <c r="BL149" s="14" t="s">
        <v>141</v>
      </c>
      <c r="BM149" s="14" t="s">
        <v>208</v>
      </c>
    </row>
    <row r="150" spans="2:65" s="1" customFormat="1" ht="22.5" customHeight="1">
      <c r="B150" s="121"/>
      <c r="C150" s="150" t="s">
        <v>209</v>
      </c>
      <c r="D150" s="150" t="s">
        <v>137</v>
      </c>
      <c r="E150" s="151" t="s">
        <v>210</v>
      </c>
      <c r="F150" s="236" t="s">
        <v>211</v>
      </c>
      <c r="G150" s="237"/>
      <c r="H150" s="237"/>
      <c r="I150" s="237"/>
      <c r="J150" s="152" t="s">
        <v>201</v>
      </c>
      <c r="K150" s="153">
        <v>1</v>
      </c>
      <c r="L150" s="238">
        <v>0</v>
      </c>
      <c r="M150" s="237"/>
      <c r="N150" s="239">
        <f t="shared" si="5"/>
        <v>0</v>
      </c>
      <c r="O150" s="237"/>
      <c r="P150" s="237"/>
      <c r="Q150" s="237"/>
      <c r="R150" s="123"/>
      <c r="T150" s="154" t="s">
        <v>3</v>
      </c>
      <c r="U150" s="40" t="s">
        <v>42</v>
      </c>
      <c r="V150" s="32"/>
      <c r="W150" s="155">
        <f t="shared" si="6"/>
        <v>0</v>
      </c>
      <c r="X150" s="155">
        <v>0</v>
      </c>
      <c r="Y150" s="155">
        <f t="shared" si="7"/>
        <v>0</v>
      </c>
      <c r="Z150" s="155">
        <v>0</v>
      </c>
      <c r="AA150" s="156">
        <f t="shared" si="8"/>
        <v>0</v>
      </c>
      <c r="AR150" s="14" t="s">
        <v>141</v>
      </c>
      <c r="AT150" s="14" t="s">
        <v>137</v>
      </c>
      <c r="AU150" s="14" t="s">
        <v>92</v>
      </c>
      <c r="AY150" s="14" t="s">
        <v>136</v>
      </c>
      <c r="BE150" s="96">
        <f t="shared" si="9"/>
        <v>0</v>
      </c>
      <c r="BF150" s="96">
        <f t="shared" si="10"/>
        <v>0</v>
      </c>
      <c r="BG150" s="96">
        <f t="shared" si="11"/>
        <v>0</v>
      </c>
      <c r="BH150" s="96">
        <f t="shared" si="12"/>
        <v>0</v>
      </c>
      <c r="BI150" s="96">
        <f t="shared" si="13"/>
        <v>0</v>
      </c>
      <c r="BJ150" s="14" t="s">
        <v>22</v>
      </c>
      <c r="BK150" s="96">
        <f t="shared" si="14"/>
        <v>0</v>
      </c>
      <c r="BL150" s="14" t="s">
        <v>141</v>
      </c>
      <c r="BM150" s="14" t="s">
        <v>212</v>
      </c>
    </row>
    <row r="151" spans="2:65" s="1" customFormat="1" ht="22.5" customHeight="1">
      <c r="B151" s="121"/>
      <c r="C151" s="165" t="s">
        <v>213</v>
      </c>
      <c r="D151" s="165" t="s">
        <v>204</v>
      </c>
      <c r="E151" s="166" t="s">
        <v>214</v>
      </c>
      <c r="F151" s="249" t="s">
        <v>215</v>
      </c>
      <c r="G151" s="250"/>
      <c r="H151" s="250"/>
      <c r="I151" s="250"/>
      <c r="J151" s="167" t="s">
        <v>207</v>
      </c>
      <c r="K151" s="168">
        <v>1</v>
      </c>
      <c r="L151" s="251">
        <v>0</v>
      </c>
      <c r="M151" s="250"/>
      <c r="N151" s="252">
        <f t="shared" si="5"/>
        <v>0</v>
      </c>
      <c r="O151" s="237"/>
      <c r="P151" s="237"/>
      <c r="Q151" s="237"/>
      <c r="R151" s="123"/>
      <c r="T151" s="154" t="s">
        <v>3</v>
      </c>
      <c r="U151" s="40" t="s">
        <v>42</v>
      </c>
      <c r="V151" s="32"/>
      <c r="W151" s="155">
        <f t="shared" si="6"/>
        <v>0</v>
      </c>
      <c r="X151" s="155">
        <v>0.05</v>
      </c>
      <c r="Y151" s="155">
        <f t="shared" si="7"/>
        <v>0.05</v>
      </c>
      <c r="Z151" s="155">
        <v>0</v>
      </c>
      <c r="AA151" s="156">
        <f t="shared" si="8"/>
        <v>0</v>
      </c>
      <c r="AR151" s="14" t="s">
        <v>169</v>
      </c>
      <c r="AT151" s="14" t="s">
        <v>204</v>
      </c>
      <c r="AU151" s="14" t="s">
        <v>92</v>
      </c>
      <c r="AY151" s="14" t="s">
        <v>136</v>
      </c>
      <c r="BE151" s="96">
        <f t="shared" si="9"/>
        <v>0</v>
      </c>
      <c r="BF151" s="96">
        <f t="shared" si="10"/>
        <v>0</v>
      </c>
      <c r="BG151" s="96">
        <f t="shared" si="11"/>
        <v>0</v>
      </c>
      <c r="BH151" s="96">
        <f t="shared" si="12"/>
        <v>0</v>
      </c>
      <c r="BI151" s="96">
        <f t="shared" si="13"/>
        <v>0</v>
      </c>
      <c r="BJ151" s="14" t="s">
        <v>22</v>
      </c>
      <c r="BK151" s="96">
        <f t="shared" si="14"/>
        <v>0</v>
      </c>
      <c r="BL151" s="14" t="s">
        <v>141</v>
      </c>
      <c r="BM151" s="14" t="s">
        <v>216</v>
      </c>
    </row>
    <row r="152" spans="2:65" s="1" customFormat="1" ht="22.5" customHeight="1">
      <c r="B152" s="121"/>
      <c r="C152" s="150" t="s">
        <v>217</v>
      </c>
      <c r="D152" s="150" t="s">
        <v>137</v>
      </c>
      <c r="E152" s="151" t="s">
        <v>218</v>
      </c>
      <c r="F152" s="236" t="s">
        <v>219</v>
      </c>
      <c r="G152" s="237"/>
      <c r="H152" s="237"/>
      <c r="I152" s="237"/>
      <c r="J152" s="152" t="s">
        <v>201</v>
      </c>
      <c r="K152" s="153">
        <v>1</v>
      </c>
      <c r="L152" s="238">
        <v>0</v>
      </c>
      <c r="M152" s="237"/>
      <c r="N152" s="239">
        <f t="shared" si="5"/>
        <v>0</v>
      </c>
      <c r="O152" s="237"/>
      <c r="P152" s="237"/>
      <c r="Q152" s="237"/>
      <c r="R152" s="123"/>
      <c r="T152" s="154" t="s">
        <v>3</v>
      </c>
      <c r="U152" s="40" t="s">
        <v>42</v>
      </c>
      <c r="V152" s="32"/>
      <c r="W152" s="155">
        <f t="shared" si="6"/>
        <v>0</v>
      </c>
      <c r="X152" s="155">
        <v>0</v>
      </c>
      <c r="Y152" s="155">
        <f t="shared" si="7"/>
        <v>0</v>
      </c>
      <c r="Z152" s="155">
        <v>0</v>
      </c>
      <c r="AA152" s="156">
        <f t="shared" si="8"/>
        <v>0</v>
      </c>
      <c r="AR152" s="14" t="s">
        <v>141</v>
      </c>
      <c r="AT152" s="14" t="s">
        <v>137</v>
      </c>
      <c r="AU152" s="14" t="s">
        <v>92</v>
      </c>
      <c r="AY152" s="14" t="s">
        <v>136</v>
      </c>
      <c r="BE152" s="96">
        <f t="shared" si="9"/>
        <v>0</v>
      </c>
      <c r="BF152" s="96">
        <f t="shared" si="10"/>
        <v>0</v>
      </c>
      <c r="BG152" s="96">
        <f t="shared" si="11"/>
        <v>0</v>
      </c>
      <c r="BH152" s="96">
        <f t="shared" si="12"/>
        <v>0</v>
      </c>
      <c r="BI152" s="96">
        <f t="shared" si="13"/>
        <v>0</v>
      </c>
      <c r="BJ152" s="14" t="s">
        <v>22</v>
      </c>
      <c r="BK152" s="96">
        <f t="shared" si="14"/>
        <v>0</v>
      </c>
      <c r="BL152" s="14" t="s">
        <v>141</v>
      </c>
      <c r="BM152" s="14" t="s">
        <v>220</v>
      </c>
    </row>
    <row r="153" spans="2:65" s="1" customFormat="1" ht="22.5" customHeight="1">
      <c r="B153" s="121"/>
      <c r="C153" s="165" t="s">
        <v>221</v>
      </c>
      <c r="D153" s="165" t="s">
        <v>204</v>
      </c>
      <c r="E153" s="166" t="s">
        <v>222</v>
      </c>
      <c r="F153" s="249" t="s">
        <v>223</v>
      </c>
      <c r="G153" s="250"/>
      <c r="H153" s="250"/>
      <c r="I153" s="250"/>
      <c r="J153" s="167" t="s">
        <v>207</v>
      </c>
      <c r="K153" s="168">
        <v>1</v>
      </c>
      <c r="L153" s="251">
        <v>0</v>
      </c>
      <c r="M153" s="250"/>
      <c r="N153" s="252">
        <f t="shared" si="5"/>
        <v>0</v>
      </c>
      <c r="O153" s="237"/>
      <c r="P153" s="237"/>
      <c r="Q153" s="237"/>
      <c r="R153" s="123"/>
      <c r="T153" s="154" t="s">
        <v>3</v>
      </c>
      <c r="U153" s="40" t="s">
        <v>42</v>
      </c>
      <c r="V153" s="32"/>
      <c r="W153" s="155">
        <f t="shared" si="6"/>
        <v>0</v>
      </c>
      <c r="X153" s="155">
        <v>0.1978</v>
      </c>
      <c r="Y153" s="155">
        <f t="shared" si="7"/>
        <v>0.1978</v>
      </c>
      <c r="Z153" s="155">
        <v>0</v>
      </c>
      <c r="AA153" s="156">
        <f t="shared" si="8"/>
        <v>0</v>
      </c>
      <c r="AR153" s="14" t="s">
        <v>169</v>
      </c>
      <c r="AT153" s="14" t="s">
        <v>204</v>
      </c>
      <c r="AU153" s="14" t="s">
        <v>92</v>
      </c>
      <c r="AY153" s="14" t="s">
        <v>136</v>
      </c>
      <c r="BE153" s="96">
        <f t="shared" si="9"/>
        <v>0</v>
      </c>
      <c r="BF153" s="96">
        <f t="shared" si="10"/>
        <v>0</v>
      </c>
      <c r="BG153" s="96">
        <f t="shared" si="11"/>
        <v>0</v>
      </c>
      <c r="BH153" s="96">
        <f t="shared" si="12"/>
        <v>0</v>
      </c>
      <c r="BI153" s="96">
        <f t="shared" si="13"/>
        <v>0</v>
      </c>
      <c r="BJ153" s="14" t="s">
        <v>22</v>
      </c>
      <c r="BK153" s="96">
        <f t="shared" si="14"/>
        <v>0</v>
      </c>
      <c r="BL153" s="14" t="s">
        <v>141</v>
      </c>
      <c r="BM153" s="14" t="s">
        <v>224</v>
      </c>
    </row>
    <row r="154" spans="2:65" s="9" customFormat="1" ht="29.85" customHeight="1">
      <c r="B154" s="139"/>
      <c r="C154" s="140"/>
      <c r="D154" s="149" t="s">
        <v>104</v>
      </c>
      <c r="E154" s="149"/>
      <c r="F154" s="149"/>
      <c r="G154" s="149"/>
      <c r="H154" s="149"/>
      <c r="I154" s="149"/>
      <c r="J154" s="149"/>
      <c r="K154" s="149"/>
      <c r="L154" s="149"/>
      <c r="M154" s="149"/>
      <c r="N154" s="247">
        <f>BK154</f>
        <v>0</v>
      </c>
      <c r="O154" s="248"/>
      <c r="P154" s="248"/>
      <c r="Q154" s="248"/>
      <c r="R154" s="142"/>
      <c r="T154" s="143"/>
      <c r="U154" s="140"/>
      <c r="V154" s="140"/>
      <c r="W154" s="144">
        <f>W155</f>
        <v>0</v>
      </c>
      <c r="X154" s="140"/>
      <c r="Y154" s="144">
        <f>Y155</f>
        <v>0</v>
      </c>
      <c r="Z154" s="140"/>
      <c r="AA154" s="145">
        <f>AA155</f>
        <v>1.1040000000000001</v>
      </c>
      <c r="AR154" s="146" t="s">
        <v>22</v>
      </c>
      <c r="AT154" s="147" t="s">
        <v>76</v>
      </c>
      <c r="AU154" s="147" t="s">
        <v>22</v>
      </c>
      <c r="AY154" s="146" t="s">
        <v>136</v>
      </c>
      <c r="BK154" s="148">
        <f>BK155</f>
        <v>0</v>
      </c>
    </row>
    <row r="155" spans="2:65" s="1" customFormat="1" ht="22.5" customHeight="1">
      <c r="B155" s="121"/>
      <c r="C155" s="150" t="s">
        <v>8</v>
      </c>
      <c r="D155" s="150" t="s">
        <v>137</v>
      </c>
      <c r="E155" s="151" t="s">
        <v>225</v>
      </c>
      <c r="F155" s="236" t="s">
        <v>226</v>
      </c>
      <c r="G155" s="237"/>
      <c r="H155" s="237"/>
      <c r="I155" s="237"/>
      <c r="J155" s="152" t="s">
        <v>207</v>
      </c>
      <c r="K155" s="153">
        <v>6</v>
      </c>
      <c r="L155" s="238">
        <v>0</v>
      </c>
      <c r="M155" s="237"/>
      <c r="N155" s="239">
        <f>ROUND(L155*K155,2)</f>
        <v>0</v>
      </c>
      <c r="O155" s="237"/>
      <c r="P155" s="237"/>
      <c r="Q155" s="237"/>
      <c r="R155" s="123"/>
      <c r="T155" s="154" t="s">
        <v>3</v>
      </c>
      <c r="U155" s="40" t="s">
        <v>42</v>
      </c>
      <c r="V155" s="32"/>
      <c r="W155" s="155">
        <f>V155*K155</f>
        <v>0</v>
      </c>
      <c r="X155" s="155">
        <v>0</v>
      </c>
      <c r="Y155" s="155">
        <f>X155*K155</f>
        <v>0</v>
      </c>
      <c r="Z155" s="155">
        <v>0.184</v>
      </c>
      <c r="AA155" s="156">
        <f>Z155*K155</f>
        <v>1.1040000000000001</v>
      </c>
      <c r="AR155" s="14" t="s">
        <v>141</v>
      </c>
      <c r="AT155" s="14" t="s">
        <v>137</v>
      </c>
      <c r="AU155" s="14" t="s">
        <v>92</v>
      </c>
      <c r="AY155" s="14" t="s">
        <v>136</v>
      </c>
      <c r="BE155" s="96">
        <f>IF(U155="základní",N155,0)</f>
        <v>0</v>
      </c>
      <c r="BF155" s="96">
        <f>IF(U155="snížená",N155,0)</f>
        <v>0</v>
      </c>
      <c r="BG155" s="96">
        <f>IF(U155="zákl. přenesená",N155,0)</f>
        <v>0</v>
      </c>
      <c r="BH155" s="96">
        <f>IF(U155="sníž. přenesená",N155,0)</f>
        <v>0</v>
      </c>
      <c r="BI155" s="96">
        <f>IF(U155="nulová",N155,0)</f>
        <v>0</v>
      </c>
      <c r="BJ155" s="14" t="s">
        <v>22</v>
      </c>
      <c r="BK155" s="96">
        <f>ROUND(L155*K155,2)</f>
        <v>0</v>
      </c>
      <c r="BL155" s="14" t="s">
        <v>141</v>
      </c>
      <c r="BM155" s="14" t="s">
        <v>227</v>
      </c>
    </row>
    <row r="156" spans="2:65" s="9" customFormat="1" ht="29.85" customHeight="1">
      <c r="B156" s="139"/>
      <c r="C156" s="140"/>
      <c r="D156" s="149" t="s">
        <v>105</v>
      </c>
      <c r="E156" s="149"/>
      <c r="F156" s="149"/>
      <c r="G156" s="149"/>
      <c r="H156" s="149"/>
      <c r="I156" s="149"/>
      <c r="J156" s="149"/>
      <c r="K156" s="149"/>
      <c r="L156" s="149"/>
      <c r="M156" s="149"/>
      <c r="N156" s="247">
        <f>BK156</f>
        <v>0</v>
      </c>
      <c r="O156" s="248"/>
      <c r="P156" s="248"/>
      <c r="Q156" s="248"/>
      <c r="R156" s="142"/>
      <c r="T156" s="143"/>
      <c r="U156" s="140"/>
      <c r="V156" s="140"/>
      <c r="W156" s="144">
        <f>SUM(W157:W159)</f>
        <v>0</v>
      </c>
      <c r="X156" s="140"/>
      <c r="Y156" s="144">
        <f>SUM(Y157:Y159)</f>
        <v>0</v>
      </c>
      <c r="Z156" s="140"/>
      <c r="AA156" s="145">
        <f>SUM(AA157:AA159)</f>
        <v>0</v>
      </c>
      <c r="AR156" s="146" t="s">
        <v>22</v>
      </c>
      <c r="AT156" s="147" t="s">
        <v>76</v>
      </c>
      <c r="AU156" s="147" t="s">
        <v>22</v>
      </c>
      <c r="AY156" s="146" t="s">
        <v>136</v>
      </c>
      <c r="BK156" s="148">
        <f>SUM(BK157:BK159)</f>
        <v>0</v>
      </c>
    </row>
    <row r="157" spans="2:65" s="1" customFormat="1" ht="31.5" customHeight="1">
      <c r="B157" s="121"/>
      <c r="C157" s="150" t="s">
        <v>228</v>
      </c>
      <c r="D157" s="150" t="s">
        <v>137</v>
      </c>
      <c r="E157" s="151" t="s">
        <v>229</v>
      </c>
      <c r="F157" s="236" t="s">
        <v>230</v>
      </c>
      <c r="G157" s="237"/>
      <c r="H157" s="237"/>
      <c r="I157" s="237"/>
      <c r="J157" s="152" t="s">
        <v>172</v>
      </c>
      <c r="K157" s="153">
        <v>9.3320000000000007</v>
      </c>
      <c r="L157" s="238">
        <v>0</v>
      </c>
      <c r="M157" s="237"/>
      <c r="N157" s="239">
        <f>ROUND(L157*K157,2)</f>
        <v>0</v>
      </c>
      <c r="O157" s="237"/>
      <c r="P157" s="237"/>
      <c r="Q157" s="237"/>
      <c r="R157" s="123"/>
      <c r="T157" s="154" t="s">
        <v>3</v>
      </c>
      <c r="U157" s="40" t="s">
        <v>42</v>
      </c>
      <c r="V157" s="32"/>
      <c r="W157" s="155">
        <f>V157*K157</f>
        <v>0</v>
      </c>
      <c r="X157" s="155">
        <v>0</v>
      </c>
      <c r="Y157" s="155">
        <f>X157*K157</f>
        <v>0</v>
      </c>
      <c r="Z157" s="155">
        <v>0</v>
      </c>
      <c r="AA157" s="156">
        <f>Z157*K157</f>
        <v>0</v>
      </c>
      <c r="AR157" s="14" t="s">
        <v>141</v>
      </c>
      <c r="AT157" s="14" t="s">
        <v>137</v>
      </c>
      <c r="AU157" s="14" t="s">
        <v>92</v>
      </c>
      <c r="AY157" s="14" t="s">
        <v>136</v>
      </c>
      <c r="BE157" s="96">
        <f>IF(U157="základní",N157,0)</f>
        <v>0</v>
      </c>
      <c r="BF157" s="96">
        <f>IF(U157="snížená",N157,0)</f>
        <v>0</v>
      </c>
      <c r="BG157" s="96">
        <f>IF(U157="zákl. přenesená",N157,0)</f>
        <v>0</v>
      </c>
      <c r="BH157" s="96">
        <f>IF(U157="sníž. přenesená",N157,0)</f>
        <v>0</v>
      </c>
      <c r="BI157" s="96">
        <f>IF(U157="nulová",N157,0)</f>
        <v>0</v>
      </c>
      <c r="BJ157" s="14" t="s">
        <v>22</v>
      </c>
      <c r="BK157" s="96">
        <f>ROUND(L157*K157,2)</f>
        <v>0</v>
      </c>
      <c r="BL157" s="14" t="s">
        <v>141</v>
      </c>
      <c r="BM157" s="14" t="s">
        <v>231</v>
      </c>
    </row>
    <row r="158" spans="2:65" s="1" customFormat="1" ht="31.5" customHeight="1">
      <c r="B158" s="121"/>
      <c r="C158" s="150" t="s">
        <v>232</v>
      </c>
      <c r="D158" s="150" t="s">
        <v>137</v>
      </c>
      <c r="E158" s="151" t="s">
        <v>233</v>
      </c>
      <c r="F158" s="236" t="s">
        <v>234</v>
      </c>
      <c r="G158" s="237"/>
      <c r="H158" s="237"/>
      <c r="I158" s="237"/>
      <c r="J158" s="152" t="s">
        <v>172</v>
      </c>
      <c r="K158" s="153">
        <v>93.32</v>
      </c>
      <c r="L158" s="238">
        <v>0</v>
      </c>
      <c r="M158" s="237"/>
      <c r="N158" s="239">
        <f>ROUND(L158*K158,2)</f>
        <v>0</v>
      </c>
      <c r="O158" s="237"/>
      <c r="P158" s="237"/>
      <c r="Q158" s="237"/>
      <c r="R158" s="123"/>
      <c r="T158" s="154" t="s">
        <v>3</v>
      </c>
      <c r="U158" s="40" t="s">
        <v>42</v>
      </c>
      <c r="V158" s="32"/>
      <c r="W158" s="155">
        <f>V158*K158</f>
        <v>0</v>
      </c>
      <c r="X158" s="155">
        <v>0</v>
      </c>
      <c r="Y158" s="155">
        <f>X158*K158</f>
        <v>0</v>
      </c>
      <c r="Z158" s="155">
        <v>0</v>
      </c>
      <c r="AA158" s="156">
        <f>Z158*K158</f>
        <v>0</v>
      </c>
      <c r="AR158" s="14" t="s">
        <v>141</v>
      </c>
      <c r="AT158" s="14" t="s">
        <v>137</v>
      </c>
      <c r="AU158" s="14" t="s">
        <v>92</v>
      </c>
      <c r="AY158" s="14" t="s">
        <v>136</v>
      </c>
      <c r="BE158" s="96">
        <f>IF(U158="základní",N158,0)</f>
        <v>0</v>
      </c>
      <c r="BF158" s="96">
        <f>IF(U158="snížená",N158,0)</f>
        <v>0</v>
      </c>
      <c r="BG158" s="96">
        <f>IF(U158="zákl. přenesená",N158,0)</f>
        <v>0</v>
      </c>
      <c r="BH158" s="96">
        <f>IF(U158="sníž. přenesená",N158,0)</f>
        <v>0</v>
      </c>
      <c r="BI158" s="96">
        <f>IF(U158="nulová",N158,0)</f>
        <v>0</v>
      </c>
      <c r="BJ158" s="14" t="s">
        <v>22</v>
      </c>
      <c r="BK158" s="96">
        <f>ROUND(L158*K158,2)</f>
        <v>0</v>
      </c>
      <c r="BL158" s="14" t="s">
        <v>141</v>
      </c>
      <c r="BM158" s="14" t="s">
        <v>235</v>
      </c>
    </row>
    <row r="159" spans="2:65" s="1" customFormat="1" ht="31.5" customHeight="1">
      <c r="B159" s="121"/>
      <c r="C159" s="150" t="s">
        <v>236</v>
      </c>
      <c r="D159" s="150" t="s">
        <v>137</v>
      </c>
      <c r="E159" s="151" t="s">
        <v>237</v>
      </c>
      <c r="F159" s="236" t="s">
        <v>238</v>
      </c>
      <c r="G159" s="237"/>
      <c r="H159" s="237"/>
      <c r="I159" s="237"/>
      <c r="J159" s="152" t="s">
        <v>172</v>
      </c>
      <c r="K159" s="153">
        <v>9.3320000000000007</v>
      </c>
      <c r="L159" s="238">
        <v>0</v>
      </c>
      <c r="M159" s="237"/>
      <c r="N159" s="239">
        <f>ROUND(L159*K159,2)</f>
        <v>0</v>
      </c>
      <c r="O159" s="237"/>
      <c r="P159" s="237"/>
      <c r="Q159" s="237"/>
      <c r="R159" s="123"/>
      <c r="T159" s="154" t="s">
        <v>3</v>
      </c>
      <c r="U159" s="40" t="s">
        <v>42</v>
      </c>
      <c r="V159" s="32"/>
      <c r="W159" s="155">
        <f>V159*K159</f>
        <v>0</v>
      </c>
      <c r="X159" s="155">
        <v>0</v>
      </c>
      <c r="Y159" s="155">
        <f>X159*K159</f>
        <v>0</v>
      </c>
      <c r="Z159" s="155">
        <v>0</v>
      </c>
      <c r="AA159" s="156">
        <f>Z159*K159</f>
        <v>0</v>
      </c>
      <c r="AR159" s="14" t="s">
        <v>141</v>
      </c>
      <c r="AT159" s="14" t="s">
        <v>137</v>
      </c>
      <c r="AU159" s="14" t="s">
        <v>92</v>
      </c>
      <c r="AY159" s="14" t="s">
        <v>136</v>
      </c>
      <c r="BE159" s="96">
        <f>IF(U159="základní",N159,0)</f>
        <v>0</v>
      </c>
      <c r="BF159" s="96">
        <f>IF(U159="snížená",N159,0)</f>
        <v>0</v>
      </c>
      <c r="BG159" s="96">
        <f>IF(U159="zákl. přenesená",N159,0)</f>
        <v>0</v>
      </c>
      <c r="BH159" s="96">
        <f>IF(U159="sníž. přenesená",N159,0)</f>
        <v>0</v>
      </c>
      <c r="BI159" s="96">
        <f>IF(U159="nulová",N159,0)</f>
        <v>0</v>
      </c>
      <c r="BJ159" s="14" t="s">
        <v>22</v>
      </c>
      <c r="BK159" s="96">
        <f>ROUND(L159*K159,2)</f>
        <v>0</v>
      </c>
      <c r="BL159" s="14" t="s">
        <v>141</v>
      </c>
      <c r="BM159" s="14" t="s">
        <v>239</v>
      </c>
    </row>
    <row r="160" spans="2:65" s="9" customFormat="1" ht="37.35" customHeight="1">
      <c r="B160" s="139"/>
      <c r="C160" s="140"/>
      <c r="D160" s="141" t="s">
        <v>106</v>
      </c>
      <c r="E160" s="141"/>
      <c r="F160" s="141"/>
      <c r="G160" s="141"/>
      <c r="H160" s="141"/>
      <c r="I160" s="141"/>
      <c r="J160" s="141"/>
      <c r="K160" s="141"/>
      <c r="L160" s="141"/>
      <c r="M160" s="141"/>
      <c r="N160" s="253">
        <f>BK160</f>
        <v>0</v>
      </c>
      <c r="O160" s="254"/>
      <c r="P160" s="254"/>
      <c r="Q160" s="254"/>
      <c r="R160" s="142"/>
      <c r="T160" s="143"/>
      <c r="U160" s="140"/>
      <c r="V160" s="140"/>
      <c r="W160" s="144">
        <f>W161+W164+W170</f>
        <v>0</v>
      </c>
      <c r="X160" s="140"/>
      <c r="Y160" s="144">
        <f>Y161+Y164+Y170</f>
        <v>0.68695100000000009</v>
      </c>
      <c r="Z160" s="140"/>
      <c r="AA160" s="145">
        <f>AA161+AA164+AA170</f>
        <v>8.2279999999999998</v>
      </c>
      <c r="AR160" s="146" t="s">
        <v>92</v>
      </c>
      <c r="AT160" s="147" t="s">
        <v>76</v>
      </c>
      <c r="AU160" s="147" t="s">
        <v>77</v>
      </c>
      <c r="AY160" s="146" t="s">
        <v>136</v>
      </c>
      <c r="BK160" s="148">
        <f>BK161+BK164+BK170</f>
        <v>0</v>
      </c>
    </row>
    <row r="161" spans="2:65" s="9" customFormat="1" ht="19.899999999999999" customHeight="1">
      <c r="B161" s="139"/>
      <c r="C161" s="140"/>
      <c r="D161" s="149" t="s">
        <v>107</v>
      </c>
      <c r="E161" s="149"/>
      <c r="F161" s="149"/>
      <c r="G161" s="149"/>
      <c r="H161" s="149"/>
      <c r="I161" s="149"/>
      <c r="J161" s="149"/>
      <c r="K161" s="149"/>
      <c r="L161" s="149"/>
      <c r="M161" s="149"/>
      <c r="N161" s="243">
        <f>BK161</f>
        <v>0</v>
      </c>
      <c r="O161" s="244"/>
      <c r="P161" s="244"/>
      <c r="Q161" s="244"/>
      <c r="R161" s="142"/>
      <c r="T161" s="143"/>
      <c r="U161" s="140"/>
      <c r="V161" s="140"/>
      <c r="W161" s="144">
        <f>SUM(W162:W163)</f>
        <v>0</v>
      </c>
      <c r="X161" s="140"/>
      <c r="Y161" s="144">
        <f>SUM(Y162:Y163)</f>
        <v>0</v>
      </c>
      <c r="Z161" s="140"/>
      <c r="AA161" s="145">
        <f>SUM(AA162:AA163)</f>
        <v>0</v>
      </c>
      <c r="AR161" s="146" t="s">
        <v>22</v>
      </c>
      <c r="AT161" s="147" t="s">
        <v>76</v>
      </c>
      <c r="AU161" s="147" t="s">
        <v>22</v>
      </c>
      <c r="AY161" s="146" t="s">
        <v>136</v>
      </c>
      <c r="BK161" s="148">
        <f>SUM(BK162:BK163)</f>
        <v>0</v>
      </c>
    </row>
    <row r="162" spans="2:65" s="1" customFormat="1" ht="22.5" customHeight="1">
      <c r="B162" s="121"/>
      <c r="C162" s="150" t="s">
        <v>240</v>
      </c>
      <c r="D162" s="150" t="s">
        <v>137</v>
      </c>
      <c r="E162" s="151" t="s">
        <v>241</v>
      </c>
      <c r="F162" s="236" t="s">
        <v>242</v>
      </c>
      <c r="G162" s="237"/>
      <c r="H162" s="237"/>
      <c r="I162" s="237"/>
      <c r="J162" s="152" t="s">
        <v>172</v>
      </c>
      <c r="K162" s="153">
        <v>12.635999999999999</v>
      </c>
      <c r="L162" s="238">
        <v>0</v>
      </c>
      <c r="M162" s="237"/>
      <c r="N162" s="239">
        <f>ROUND(L162*K162,2)</f>
        <v>0</v>
      </c>
      <c r="O162" s="237"/>
      <c r="P162" s="237"/>
      <c r="Q162" s="237"/>
      <c r="R162" s="123"/>
      <c r="T162" s="154" t="s">
        <v>3</v>
      </c>
      <c r="U162" s="40" t="s">
        <v>42</v>
      </c>
      <c r="V162" s="32"/>
      <c r="W162" s="155">
        <f>V162*K162</f>
        <v>0</v>
      </c>
      <c r="X162" s="155">
        <v>0</v>
      </c>
      <c r="Y162" s="155">
        <f>X162*K162</f>
        <v>0</v>
      </c>
      <c r="Z162" s="155">
        <v>0</v>
      </c>
      <c r="AA162" s="156">
        <f>Z162*K162</f>
        <v>0</v>
      </c>
      <c r="AR162" s="14" t="s">
        <v>141</v>
      </c>
      <c r="AT162" s="14" t="s">
        <v>137</v>
      </c>
      <c r="AU162" s="14" t="s">
        <v>92</v>
      </c>
      <c r="AY162" s="14" t="s">
        <v>136</v>
      </c>
      <c r="BE162" s="96">
        <f>IF(U162="základní",N162,0)</f>
        <v>0</v>
      </c>
      <c r="BF162" s="96">
        <f>IF(U162="snížená",N162,0)</f>
        <v>0</v>
      </c>
      <c r="BG162" s="96">
        <f>IF(U162="zákl. přenesená",N162,0)</f>
        <v>0</v>
      </c>
      <c r="BH162" s="96">
        <f>IF(U162="sníž. přenesená",N162,0)</f>
        <v>0</v>
      </c>
      <c r="BI162" s="96">
        <f>IF(U162="nulová",N162,0)</f>
        <v>0</v>
      </c>
      <c r="BJ162" s="14" t="s">
        <v>22</v>
      </c>
      <c r="BK162" s="96">
        <f>ROUND(L162*K162,2)</f>
        <v>0</v>
      </c>
      <c r="BL162" s="14" t="s">
        <v>141</v>
      </c>
      <c r="BM162" s="14" t="s">
        <v>243</v>
      </c>
    </row>
    <row r="163" spans="2:65" s="1" customFormat="1" ht="22.5" customHeight="1">
      <c r="B163" s="121"/>
      <c r="C163" s="150" t="s">
        <v>244</v>
      </c>
      <c r="D163" s="150" t="s">
        <v>137</v>
      </c>
      <c r="E163" s="151" t="s">
        <v>245</v>
      </c>
      <c r="F163" s="236" t="s">
        <v>246</v>
      </c>
      <c r="G163" s="237"/>
      <c r="H163" s="237"/>
      <c r="I163" s="237"/>
      <c r="J163" s="152" t="s">
        <v>172</v>
      </c>
      <c r="K163" s="153">
        <v>12.635999999999999</v>
      </c>
      <c r="L163" s="238">
        <v>0</v>
      </c>
      <c r="M163" s="237"/>
      <c r="N163" s="239">
        <f>ROUND(L163*K163,2)</f>
        <v>0</v>
      </c>
      <c r="O163" s="237"/>
      <c r="P163" s="237"/>
      <c r="Q163" s="237"/>
      <c r="R163" s="123"/>
      <c r="T163" s="154" t="s">
        <v>3</v>
      </c>
      <c r="U163" s="40" t="s">
        <v>42</v>
      </c>
      <c r="V163" s="32"/>
      <c r="W163" s="155">
        <f>V163*K163</f>
        <v>0</v>
      </c>
      <c r="X163" s="155">
        <v>0</v>
      </c>
      <c r="Y163" s="155">
        <f>X163*K163</f>
        <v>0</v>
      </c>
      <c r="Z163" s="155">
        <v>0</v>
      </c>
      <c r="AA163" s="156">
        <f>Z163*K163</f>
        <v>0</v>
      </c>
      <c r="AR163" s="14" t="s">
        <v>141</v>
      </c>
      <c r="AT163" s="14" t="s">
        <v>137</v>
      </c>
      <c r="AU163" s="14" t="s">
        <v>92</v>
      </c>
      <c r="AY163" s="14" t="s">
        <v>136</v>
      </c>
      <c r="BE163" s="96">
        <f>IF(U163="základní",N163,0)</f>
        <v>0</v>
      </c>
      <c r="BF163" s="96">
        <f>IF(U163="snížená",N163,0)</f>
        <v>0</v>
      </c>
      <c r="BG163" s="96">
        <f>IF(U163="zákl. přenesená",N163,0)</f>
        <v>0</v>
      </c>
      <c r="BH163" s="96">
        <f>IF(U163="sníž. přenesená",N163,0)</f>
        <v>0</v>
      </c>
      <c r="BI163" s="96">
        <f>IF(U163="nulová",N163,0)</f>
        <v>0</v>
      </c>
      <c r="BJ163" s="14" t="s">
        <v>22</v>
      </c>
      <c r="BK163" s="96">
        <f>ROUND(L163*K163,2)</f>
        <v>0</v>
      </c>
      <c r="BL163" s="14" t="s">
        <v>141</v>
      </c>
      <c r="BM163" s="14" t="s">
        <v>247</v>
      </c>
    </row>
    <row r="164" spans="2:65" s="9" customFormat="1" ht="29.85" customHeight="1">
      <c r="B164" s="139"/>
      <c r="C164" s="140"/>
      <c r="D164" s="149" t="s">
        <v>108</v>
      </c>
      <c r="E164" s="149"/>
      <c r="F164" s="149"/>
      <c r="G164" s="149"/>
      <c r="H164" s="149"/>
      <c r="I164" s="149"/>
      <c r="J164" s="149"/>
      <c r="K164" s="149"/>
      <c r="L164" s="149"/>
      <c r="M164" s="149"/>
      <c r="N164" s="247">
        <f>BK164</f>
        <v>0</v>
      </c>
      <c r="O164" s="248"/>
      <c r="P164" s="248"/>
      <c r="Q164" s="248"/>
      <c r="R164" s="142"/>
      <c r="T164" s="143"/>
      <c r="U164" s="140"/>
      <c r="V164" s="140"/>
      <c r="W164" s="144">
        <f>SUM(W165:W169)</f>
        <v>0</v>
      </c>
      <c r="X164" s="140"/>
      <c r="Y164" s="144">
        <f>SUM(Y165:Y169)</f>
        <v>0.52593080000000003</v>
      </c>
      <c r="Z164" s="140"/>
      <c r="AA164" s="145">
        <f>SUM(AA165:AA169)</f>
        <v>8.2279999999999998</v>
      </c>
      <c r="AR164" s="146" t="s">
        <v>92</v>
      </c>
      <c r="AT164" s="147" t="s">
        <v>76</v>
      </c>
      <c r="AU164" s="147" t="s">
        <v>22</v>
      </c>
      <c r="AY164" s="146" t="s">
        <v>136</v>
      </c>
      <c r="BK164" s="148">
        <f>SUM(BK165:BK169)</f>
        <v>0</v>
      </c>
    </row>
    <row r="165" spans="2:65" s="1" customFormat="1" ht="22.5" customHeight="1">
      <c r="B165" s="121"/>
      <c r="C165" s="150" t="s">
        <v>248</v>
      </c>
      <c r="D165" s="150" t="s">
        <v>137</v>
      </c>
      <c r="E165" s="151" t="s">
        <v>249</v>
      </c>
      <c r="F165" s="236" t="s">
        <v>250</v>
      </c>
      <c r="G165" s="237"/>
      <c r="H165" s="237"/>
      <c r="I165" s="237"/>
      <c r="J165" s="152" t="s">
        <v>180</v>
      </c>
      <c r="K165" s="153">
        <v>322.13</v>
      </c>
      <c r="L165" s="238">
        <v>0</v>
      </c>
      <c r="M165" s="237"/>
      <c r="N165" s="239">
        <f>ROUND(L165*K165,2)</f>
        <v>0</v>
      </c>
      <c r="O165" s="237"/>
      <c r="P165" s="237"/>
      <c r="Q165" s="237"/>
      <c r="R165" s="123"/>
      <c r="T165" s="154" t="s">
        <v>3</v>
      </c>
      <c r="U165" s="40" t="s">
        <v>42</v>
      </c>
      <c r="V165" s="32"/>
      <c r="W165" s="155">
        <f>V165*K165</f>
        <v>0</v>
      </c>
      <c r="X165" s="155">
        <v>1E-4</v>
      </c>
      <c r="Y165" s="155">
        <f>X165*K165</f>
        <v>3.2212999999999999E-2</v>
      </c>
      <c r="Z165" s="155">
        <v>0</v>
      </c>
      <c r="AA165" s="156">
        <f>Z165*K165</f>
        <v>0</v>
      </c>
      <c r="AR165" s="14" t="s">
        <v>203</v>
      </c>
      <c r="AT165" s="14" t="s">
        <v>137</v>
      </c>
      <c r="AU165" s="14" t="s">
        <v>92</v>
      </c>
      <c r="AY165" s="14" t="s">
        <v>136</v>
      </c>
      <c r="BE165" s="96">
        <f>IF(U165="základní",N165,0)</f>
        <v>0</v>
      </c>
      <c r="BF165" s="96">
        <f>IF(U165="snížená",N165,0)</f>
        <v>0</v>
      </c>
      <c r="BG165" s="96">
        <f>IF(U165="zákl. přenesená",N165,0)</f>
        <v>0</v>
      </c>
      <c r="BH165" s="96">
        <f>IF(U165="sníž. přenesená",N165,0)</f>
        <v>0</v>
      </c>
      <c r="BI165" s="96">
        <f>IF(U165="nulová",N165,0)</f>
        <v>0</v>
      </c>
      <c r="BJ165" s="14" t="s">
        <v>22</v>
      </c>
      <c r="BK165" s="96">
        <f>ROUND(L165*K165,2)</f>
        <v>0</v>
      </c>
      <c r="BL165" s="14" t="s">
        <v>203</v>
      </c>
      <c r="BM165" s="14" t="s">
        <v>251</v>
      </c>
    </row>
    <row r="166" spans="2:65" s="1" customFormat="1" ht="22.5" customHeight="1">
      <c r="B166" s="121"/>
      <c r="C166" s="150" t="s">
        <v>252</v>
      </c>
      <c r="D166" s="150" t="s">
        <v>137</v>
      </c>
      <c r="E166" s="151" t="s">
        <v>253</v>
      </c>
      <c r="F166" s="236" t="s">
        <v>254</v>
      </c>
      <c r="G166" s="237"/>
      <c r="H166" s="237"/>
      <c r="I166" s="237"/>
      <c r="J166" s="152" t="s">
        <v>255</v>
      </c>
      <c r="K166" s="153">
        <v>7155.33</v>
      </c>
      <c r="L166" s="238">
        <v>0</v>
      </c>
      <c r="M166" s="237"/>
      <c r="N166" s="239">
        <f>ROUND(L166*K166,2)</f>
        <v>0</v>
      </c>
      <c r="O166" s="237"/>
      <c r="P166" s="237"/>
      <c r="Q166" s="237"/>
      <c r="R166" s="123"/>
      <c r="T166" s="154" t="s">
        <v>3</v>
      </c>
      <c r="U166" s="40" t="s">
        <v>42</v>
      </c>
      <c r="V166" s="32"/>
      <c r="W166" s="155">
        <f>V166*K166</f>
        <v>0</v>
      </c>
      <c r="X166" s="155">
        <v>6.0000000000000002E-5</v>
      </c>
      <c r="Y166" s="155">
        <f>X166*K166</f>
        <v>0.42931980000000003</v>
      </c>
      <c r="Z166" s="155">
        <v>0</v>
      </c>
      <c r="AA166" s="156">
        <f>Z166*K166</f>
        <v>0</v>
      </c>
      <c r="AR166" s="14" t="s">
        <v>203</v>
      </c>
      <c r="AT166" s="14" t="s">
        <v>137</v>
      </c>
      <c r="AU166" s="14" t="s">
        <v>92</v>
      </c>
      <c r="AY166" s="14" t="s">
        <v>136</v>
      </c>
      <c r="BE166" s="96">
        <f>IF(U166="základní",N166,0)</f>
        <v>0</v>
      </c>
      <c r="BF166" s="96">
        <f>IF(U166="snížená",N166,0)</f>
        <v>0</v>
      </c>
      <c r="BG166" s="96">
        <f>IF(U166="zákl. přenesená",N166,0)</f>
        <v>0</v>
      </c>
      <c r="BH166" s="96">
        <f>IF(U166="sníž. přenesená",N166,0)</f>
        <v>0</v>
      </c>
      <c r="BI166" s="96">
        <f>IF(U166="nulová",N166,0)</f>
        <v>0</v>
      </c>
      <c r="BJ166" s="14" t="s">
        <v>22</v>
      </c>
      <c r="BK166" s="96">
        <f>ROUND(L166*K166,2)</f>
        <v>0</v>
      </c>
      <c r="BL166" s="14" t="s">
        <v>203</v>
      </c>
      <c r="BM166" s="14" t="s">
        <v>256</v>
      </c>
    </row>
    <row r="167" spans="2:65" s="1" customFormat="1" ht="22.5" customHeight="1">
      <c r="B167" s="121"/>
      <c r="C167" s="150" t="s">
        <v>257</v>
      </c>
      <c r="D167" s="150" t="s">
        <v>137</v>
      </c>
      <c r="E167" s="151" t="s">
        <v>258</v>
      </c>
      <c r="F167" s="236" t="s">
        <v>259</v>
      </c>
      <c r="G167" s="237"/>
      <c r="H167" s="237"/>
      <c r="I167" s="237"/>
      <c r="J167" s="152" t="s">
        <v>255</v>
      </c>
      <c r="K167" s="153">
        <v>1073.3</v>
      </c>
      <c r="L167" s="238">
        <v>0</v>
      </c>
      <c r="M167" s="237"/>
      <c r="N167" s="239">
        <f>ROUND(L167*K167,2)</f>
        <v>0</v>
      </c>
      <c r="O167" s="237"/>
      <c r="P167" s="237"/>
      <c r="Q167" s="237"/>
      <c r="R167" s="123"/>
      <c r="T167" s="154" t="s">
        <v>3</v>
      </c>
      <c r="U167" s="40" t="s">
        <v>42</v>
      </c>
      <c r="V167" s="32"/>
      <c r="W167" s="155">
        <f>V167*K167</f>
        <v>0</v>
      </c>
      <c r="X167" s="155">
        <v>6.0000000000000002E-5</v>
      </c>
      <c r="Y167" s="155">
        <f>X167*K167</f>
        <v>6.4397999999999997E-2</v>
      </c>
      <c r="Z167" s="155">
        <v>0</v>
      </c>
      <c r="AA167" s="156">
        <f>Z167*K167</f>
        <v>0</v>
      </c>
      <c r="AR167" s="14" t="s">
        <v>203</v>
      </c>
      <c r="AT167" s="14" t="s">
        <v>137</v>
      </c>
      <c r="AU167" s="14" t="s">
        <v>92</v>
      </c>
      <c r="AY167" s="14" t="s">
        <v>136</v>
      </c>
      <c r="BE167" s="96">
        <f>IF(U167="základní",N167,0)</f>
        <v>0</v>
      </c>
      <c r="BF167" s="96">
        <f>IF(U167="snížená",N167,0)</f>
        <v>0</v>
      </c>
      <c r="BG167" s="96">
        <f>IF(U167="zákl. přenesená",N167,0)</f>
        <v>0</v>
      </c>
      <c r="BH167" s="96">
        <f>IF(U167="sníž. přenesená",N167,0)</f>
        <v>0</v>
      </c>
      <c r="BI167" s="96">
        <f>IF(U167="nulová",N167,0)</f>
        <v>0</v>
      </c>
      <c r="BJ167" s="14" t="s">
        <v>22</v>
      </c>
      <c r="BK167" s="96">
        <f>ROUND(L167*K167,2)</f>
        <v>0</v>
      </c>
      <c r="BL167" s="14" t="s">
        <v>203</v>
      </c>
      <c r="BM167" s="14" t="s">
        <v>260</v>
      </c>
    </row>
    <row r="168" spans="2:65" s="1" customFormat="1" ht="22.5" customHeight="1">
      <c r="B168" s="121"/>
      <c r="C168" s="150" t="s">
        <v>261</v>
      </c>
      <c r="D168" s="150" t="s">
        <v>137</v>
      </c>
      <c r="E168" s="151" t="s">
        <v>262</v>
      </c>
      <c r="F168" s="236" t="s">
        <v>263</v>
      </c>
      <c r="G168" s="237"/>
      <c r="H168" s="237"/>
      <c r="I168" s="237"/>
      <c r="J168" s="152" t="s">
        <v>264</v>
      </c>
      <c r="K168" s="153">
        <v>1</v>
      </c>
      <c r="L168" s="238">
        <v>0</v>
      </c>
      <c r="M168" s="237"/>
      <c r="N168" s="239">
        <f>ROUND(L168*K168,2)</f>
        <v>0</v>
      </c>
      <c r="O168" s="237"/>
      <c r="P168" s="237"/>
      <c r="Q168" s="237"/>
      <c r="R168" s="123"/>
      <c r="T168" s="154" t="s">
        <v>3</v>
      </c>
      <c r="U168" s="40" t="s">
        <v>42</v>
      </c>
      <c r="V168" s="32"/>
      <c r="W168" s="155">
        <f>V168*K168</f>
        <v>0</v>
      </c>
      <c r="X168" s="155">
        <v>0</v>
      </c>
      <c r="Y168" s="155">
        <f>X168*K168</f>
        <v>0</v>
      </c>
      <c r="Z168" s="155">
        <v>8.2279999999999998</v>
      </c>
      <c r="AA168" s="156">
        <f>Z168*K168</f>
        <v>8.2279999999999998</v>
      </c>
      <c r="AR168" s="14" t="s">
        <v>203</v>
      </c>
      <c r="AT168" s="14" t="s">
        <v>137</v>
      </c>
      <c r="AU168" s="14" t="s">
        <v>92</v>
      </c>
      <c r="AY168" s="14" t="s">
        <v>136</v>
      </c>
      <c r="BE168" s="96">
        <f>IF(U168="základní",N168,0)</f>
        <v>0</v>
      </c>
      <c r="BF168" s="96">
        <f>IF(U168="snížená",N168,0)</f>
        <v>0</v>
      </c>
      <c r="BG168" s="96">
        <f>IF(U168="zákl. přenesená",N168,0)</f>
        <v>0</v>
      </c>
      <c r="BH168" s="96">
        <f>IF(U168="sníž. přenesená",N168,0)</f>
        <v>0</v>
      </c>
      <c r="BI168" s="96">
        <f>IF(U168="nulová",N168,0)</f>
        <v>0</v>
      </c>
      <c r="BJ168" s="14" t="s">
        <v>22</v>
      </c>
      <c r="BK168" s="96">
        <f>ROUND(L168*K168,2)</f>
        <v>0</v>
      </c>
      <c r="BL168" s="14" t="s">
        <v>203</v>
      </c>
      <c r="BM168" s="14" t="s">
        <v>265</v>
      </c>
    </row>
    <row r="169" spans="2:65" s="1" customFormat="1" ht="31.5" customHeight="1">
      <c r="B169" s="121"/>
      <c r="C169" s="150" t="s">
        <v>266</v>
      </c>
      <c r="D169" s="150" t="s">
        <v>137</v>
      </c>
      <c r="E169" s="151" t="s">
        <v>267</v>
      </c>
      <c r="F169" s="236" t="s">
        <v>268</v>
      </c>
      <c r="G169" s="237"/>
      <c r="H169" s="237"/>
      <c r="I169" s="237"/>
      <c r="J169" s="152" t="s">
        <v>172</v>
      </c>
      <c r="K169" s="153">
        <v>8.2279999999999998</v>
      </c>
      <c r="L169" s="238">
        <v>0</v>
      </c>
      <c r="M169" s="237"/>
      <c r="N169" s="239">
        <f>ROUND(L169*K169,2)</f>
        <v>0</v>
      </c>
      <c r="O169" s="237"/>
      <c r="P169" s="237"/>
      <c r="Q169" s="237"/>
      <c r="R169" s="123"/>
      <c r="T169" s="154" t="s">
        <v>3</v>
      </c>
      <c r="U169" s="40" t="s">
        <v>42</v>
      </c>
      <c r="V169" s="32"/>
      <c r="W169" s="155">
        <f>V169*K169</f>
        <v>0</v>
      </c>
      <c r="X169" s="155">
        <v>0</v>
      </c>
      <c r="Y169" s="155">
        <f>X169*K169</f>
        <v>0</v>
      </c>
      <c r="Z169" s="155">
        <v>0</v>
      </c>
      <c r="AA169" s="156">
        <f>Z169*K169</f>
        <v>0</v>
      </c>
      <c r="AR169" s="14" t="s">
        <v>203</v>
      </c>
      <c r="AT169" s="14" t="s">
        <v>137</v>
      </c>
      <c r="AU169" s="14" t="s">
        <v>92</v>
      </c>
      <c r="AY169" s="14" t="s">
        <v>136</v>
      </c>
      <c r="BE169" s="96">
        <f>IF(U169="základní",N169,0)</f>
        <v>0</v>
      </c>
      <c r="BF169" s="96">
        <f>IF(U169="snížená",N169,0)</f>
        <v>0</v>
      </c>
      <c r="BG169" s="96">
        <f>IF(U169="zákl. přenesená",N169,0)</f>
        <v>0</v>
      </c>
      <c r="BH169" s="96">
        <f>IF(U169="sníž. přenesená",N169,0)</f>
        <v>0</v>
      </c>
      <c r="BI169" s="96">
        <f>IF(U169="nulová",N169,0)</f>
        <v>0</v>
      </c>
      <c r="BJ169" s="14" t="s">
        <v>22</v>
      </c>
      <c r="BK169" s="96">
        <f>ROUND(L169*K169,2)</f>
        <v>0</v>
      </c>
      <c r="BL169" s="14" t="s">
        <v>203</v>
      </c>
      <c r="BM169" s="14" t="s">
        <v>269</v>
      </c>
    </row>
    <row r="170" spans="2:65" s="9" customFormat="1" ht="29.85" customHeight="1">
      <c r="B170" s="139"/>
      <c r="C170" s="140"/>
      <c r="D170" s="149" t="s">
        <v>109</v>
      </c>
      <c r="E170" s="149"/>
      <c r="F170" s="149"/>
      <c r="G170" s="149"/>
      <c r="H170" s="149"/>
      <c r="I170" s="149"/>
      <c r="J170" s="149"/>
      <c r="K170" s="149"/>
      <c r="L170" s="149"/>
      <c r="M170" s="149"/>
      <c r="N170" s="247">
        <f>BK170</f>
        <v>0</v>
      </c>
      <c r="O170" s="248"/>
      <c r="P170" s="248"/>
      <c r="Q170" s="248"/>
      <c r="R170" s="142"/>
      <c r="T170" s="143"/>
      <c r="U170" s="140"/>
      <c r="V170" s="140"/>
      <c r="W170" s="144">
        <f>SUM(W171:W174)</f>
        <v>0</v>
      </c>
      <c r="X170" s="140"/>
      <c r="Y170" s="144">
        <f>SUM(Y171:Y174)</f>
        <v>0.1610202</v>
      </c>
      <c r="Z170" s="140"/>
      <c r="AA170" s="145">
        <f>SUM(AA171:AA174)</f>
        <v>0</v>
      </c>
      <c r="AR170" s="146" t="s">
        <v>92</v>
      </c>
      <c r="AT170" s="147" t="s">
        <v>76</v>
      </c>
      <c r="AU170" s="147" t="s">
        <v>22</v>
      </c>
      <c r="AY170" s="146" t="s">
        <v>136</v>
      </c>
      <c r="BK170" s="148">
        <f>SUM(BK171:BK174)</f>
        <v>0</v>
      </c>
    </row>
    <row r="171" spans="2:65" s="1" customFormat="1" ht="31.5" customHeight="1">
      <c r="B171" s="121"/>
      <c r="C171" s="150" t="s">
        <v>270</v>
      </c>
      <c r="D171" s="150" t="s">
        <v>137</v>
      </c>
      <c r="E171" s="151" t="s">
        <v>271</v>
      </c>
      <c r="F171" s="236" t="s">
        <v>272</v>
      </c>
      <c r="G171" s="237"/>
      <c r="H171" s="237"/>
      <c r="I171" s="237"/>
      <c r="J171" s="152" t="s">
        <v>180</v>
      </c>
      <c r="K171" s="153">
        <v>519.41999999999996</v>
      </c>
      <c r="L171" s="238">
        <v>0</v>
      </c>
      <c r="M171" s="237"/>
      <c r="N171" s="239">
        <f>ROUND(L171*K171,2)</f>
        <v>0</v>
      </c>
      <c r="O171" s="237"/>
      <c r="P171" s="237"/>
      <c r="Q171" s="237"/>
      <c r="R171" s="123"/>
      <c r="T171" s="154" t="s">
        <v>3</v>
      </c>
      <c r="U171" s="40" t="s">
        <v>42</v>
      </c>
      <c r="V171" s="32"/>
      <c r="W171" s="155">
        <f>V171*K171</f>
        <v>0</v>
      </c>
      <c r="X171" s="155">
        <v>8.0000000000000007E-5</v>
      </c>
      <c r="Y171" s="155">
        <f>X171*K171</f>
        <v>4.1553600000000003E-2</v>
      </c>
      <c r="Z171" s="155">
        <v>0</v>
      </c>
      <c r="AA171" s="156">
        <f>Z171*K171</f>
        <v>0</v>
      </c>
      <c r="AR171" s="14" t="s">
        <v>203</v>
      </c>
      <c r="AT171" s="14" t="s">
        <v>137</v>
      </c>
      <c r="AU171" s="14" t="s">
        <v>92</v>
      </c>
      <c r="AY171" s="14" t="s">
        <v>136</v>
      </c>
      <c r="BE171" s="96">
        <f>IF(U171="základní",N171,0)</f>
        <v>0</v>
      </c>
      <c r="BF171" s="96">
        <f>IF(U171="snížená",N171,0)</f>
        <v>0</v>
      </c>
      <c r="BG171" s="96">
        <f>IF(U171="zákl. přenesená",N171,0)</f>
        <v>0</v>
      </c>
      <c r="BH171" s="96">
        <f>IF(U171="sníž. přenesená",N171,0)</f>
        <v>0</v>
      </c>
      <c r="BI171" s="96">
        <f>IF(U171="nulová",N171,0)</f>
        <v>0</v>
      </c>
      <c r="BJ171" s="14" t="s">
        <v>22</v>
      </c>
      <c r="BK171" s="96">
        <f>ROUND(L171*K171,2)</f>
        <v>0</v>
      </c>
      <c r="BL171" s="14" t="s">
        <v>203</v>
      </c>
      <c r="BM171" s="14" t="s">
        <v>273</v>
      </c>
    </row>
    <row r="172" spans="2:65" s="10" customFormat="1" ht="22.5" customHeight="1">
      <c r="B172" s="157"/>
      <c r="C172" s="158"/>
      <c r="D172" s="158"/>
      <c r="E172" s="159" t="s">
        <v>3</v>
      </c>
      <c r="F172" s="245" t="s">
        <v>274</v>
      </c>
      <c r="G172" s="246"/>
      <c r="H172" s="246"/>
      <c r="I172" s="246"/>
      <c r="J172" s="158"/>
      <c r="K172" s="160">
        <v>519.41999999999996</v>
      </c>
      <c r="L172" s="158"/>
      <c r="M172" s="158"/>
      <c r="N172" s="158"/>
      <c r="O172" s="158"/>
      <c r="P172" s="158"/>
      <c r="Q172" s="158"/>
      <c r="R172" s="161"/>
      <c r="T172" s="162"/>
      <c r="U172" s="158"/>
      <c r="V172" s="158"/>
      <c r="W172" s="158"/>
      <c r="X172" s="158"/>
      <c r="Y172" s="158"/>
      <c r="Z172" s="158"/>
      <c r="AA172" s="163"/>
      <c r="AT172" s="164" t="s">
        <v>155</v>
      </c>
      <c r="AU172" s="164" t="s">
        <v>92</v>
      </c>
      <c r="AV172" s="10" t="s">
        <v>92</v>
      </c>
      <c r="AW172" s="10" t="s">
        <v>35</v>
      </c>
      <c r="AX172" s="10" t="s">
        <v>22</v>
      </c>
      <c r="AY172" s="164" t="s">
        <v>136</v>
      </c>
    </row>
    <row r="173" spans="2:65" s="1" customFormat="1" ht="22.5" customHeight="1">
      <c r="B173" s="121"/>
      <c r="C173" s="150" t="s">
        <v>275</v>
      </c>
      <c r="D173" s="150" t="s">
        <v>137</v>
      </c>
      <c r="E173" s="151" t="s">
        <v>276</v>
      </c>
      <c r="F173" s="236" t="s">
        <v>277</v>
      </c>
      <c r="G173" s="237"/>
      <c r="H173" s="237"/>
      <c r="I173" s="237"/>
      <c r="J173" s="152" t="s">
        <v>180</v>
      </c>
      <c r="K173" s="153">
        <v>519.41999999999996</v>
      </c>
      <c r="L173" s="238">
        <v>0</v>
      </c>
      <c r="M173" s="237"/>
      <c r="N173" s="239">
        <f>ROUND(L173*K173,2)</f>
        <v>0</v>
      </c>
      <c r="O173" s="237"/>
      <c r="P173" s="237"/>
      <c r="Q173" s="237"/>
      <c r="R173" s="123"/>
      <c r="T173" s="154" t="s">
        <v>3</v>
      </c>
      <c r="U173" s="40" t="s">
        <v>42</v>
      </c>
      <c r="V173" s="32"/>
      <c r="W173" s="155">
        <f>V173*K173</f>
        <v>0</v>
      </c>
      <c r="X173" s="155">
        <v>2.3000000000000001E-4</v>
      </c>
      <c r="Y173" s="155">
        <f>X173*K173</f>
        <v>0.11946659999999999</v>
      </c>
      <c r="Z173" s="155">
        <v>0</v>
      </c>
      <c r="AA173" s="156">
        <f>Z173*K173</f>
        <v>0</v>
      </c>
      <c r="AR173" s="14" t="s">
        <v>203</v>
      </c>
      <c r="AT173" s="14" t="s">
        <v>137</v>
      </c>
      <c r="AU173" s="14" t="s">
        <v>92</v>
      </c>
      <c r="AY173" s="14" t="s">
        <v>136</v>
      </c>
      <c r="BE173" s="96">
        <f>IF(U173="základní",N173,0)</f>
        <v>0</v>
      </c>
      <c r="BF173" s="96">
        <f>IF(U173="snížená",N173,0)</f>
        <v>0</v>
      </c>
      <c r="BG173" s="96">
        <f>IF(U173="zákl. přenesená",N173,0)</f>
        <v>0</v>
      </c>
      <c r="BH173" s="96">
        <f>IF(U173="sníž. přenesená",N173,0)</f>
        <v>0</v>
      </c>
      <c r="BI173" s="96">
        <f>IF(U173="nulová",N173,0)</f>
        <v>0</v>
      </c>
      <c r="BJ173" s="14" t="s">
        <v>22</v>
      </c>
      <c r="BK173" s="96">
        <f>ROUND(L173*K173,2)</f>
        <v>0</v>
      </c>
      <c r="BL173" s="14" t="s">
        <v>203</v>
      </c>
      <c r="BM173" s="14" t="s">
        <v>278</v>
      </c>
    </row>
    <row r="174" spans="2:65" s="10" customFormat="1" ht="22.5" customHeight="1">
      <c r="B174" s="157"/>
      <c r="C174" s="158"/>
      <c r="D174" s="158"/>
      <c r="E174" s="159" t="s">
        <v>3</v>
      </c>
      <c r="F174" s="245" t="s">
        <v>274</v>
      </c>
      <c r="G174" s="246"/>
      <c r="H174" s="246"/>
      <c r="I174" s="246"/>
      <c r="J174" s="158"/>
      <c r="K174" s="160">
        <v>519.41999999999996</v>
      </c>
      <c r="L174" s="158"/>
      <c r="M174" s="158"/>
      <c r="N174" s="158"/>
      <c r="O174" s="158"/>
      <c r="P174" s="158"/>
      <c r="Q174" s="158"/>
      <c r="R174" s="161"/>
      <c r="T174" s="162"/>
      <c r="U174" s="158"/>
      <c r="V174" s="158"/>
      <c r="W174" s="158"/>
      <c r="X174" s="158"/>
      <c r="Y174" s="158"/>
      <c r="Z174" s="158"/>
      <c r="AA174" s="163"/>
      <c r="AT174" s="164" t="s">
        <v>155</v>
      </c>
      <c r="AU174" s="164" t="s">
        <v>92</v>
      </c>
      <c r="AV174" s="10" t="s">
        <v>92</v>
      </c>
      <c r="AW174" s="10" t="s">
        <v>35</v>
      </c>
      <c r="AX174" s="10" t="s">
        <v>22</v>
      </c>
      <c r="AY174" s="164" t="s">
        <v>136</v>
      </c>
    </row>
    <row r="175" spans="2:65" s="9" customFormat="1" ht="37.35" customHeight="1">
      <c r="B175" s="139"/>
      <c r="C175" s="140"/>
      <c r="D175" s="141" t="s">
        <v>110</v>
      </c>
      <c r="E175" s="141"/>
      <c r="F175" s="141"/>
      <c r="G175" s="141"/>
      <c r="H175" s="141"/>
      <c r="I175" s="141"/>
      <c r="J175" s="141"/>
      <c r="K175" s="141"/>
      <c r="L175" s="141"/>
      <c r="M175" s="141"/>
      <c r="N175" s="242">
        <f>BK175</f>
        <v>0</v>
      </c>
      <c r="O175" s="227"/>
      <c r="P175" s="227"/>
      <c r="Q175" s="227"/>
      <c r="R175" s="142"/>
      <c r="T175" s="143"/>
      <c r="U175" s="140"/>
      <c r="V175" s="140"/>
      <c r="W175" s="144">
        <f>W176+W178</f>
        <v>0</v>
      </c>
      <c r="X175" s="140"/>
      <c r="Y175" s="144">
        <f>Y176+Y178</f>
        <v>0</v>
      </c>
      <c r="Z175" s="140"/>
      <c r="AA175" s="145">
        <f>AA176+AA178</f>
        <v>0</v>
      </c>
      <c r="AR175" s="146" t="s">
        <v>156</v>
      </c>
      <c r="AT175" s="147" t="s">
        <v>76</v>
      </c>
      <c r="AU175" s="147" t="s">
        <v>77</v>
      </c>
      <c r="AY175" s="146" t="s">
        <v>136</v>
      </c>
      <c r="BK175" s="148">
        <f>BK176+BK178</f>
        <v>0</v>
      </c>
    </row>
    <row r="176" spans="2:65" s="9" customFormat="1" ht="19.899999999999999" customHeight="1">
      <c r="B176" s="139"/>
      <c r="C176" s="140"/>
      <c r="D176" s="149" t="s">
        <v>111</v>
      </c>
      <c r="E176" s="149"/>
      <c r="F176" s="149"/>
      <c r="G176" s="149"/>
      <c r="H176" s="149"/>
      <c r="I176" s="149"/>
      <c r="J176" s="149"/>
      <c r="K176" s="149"/>
      <c r="L176" s="149"/>
      <c r="M176" s="149"/>
      <c r="N176" s="243">
        <f>BK176</f>
        <v>0</v>
      </c>
      <c r="O176" s="244"/>
      <c r="P176" s="244"/>
      <c r="Q176" s="244"/>
      <c r="R176" s="142"/>
      <c r="T176" s="143"/>
      <c r="U176" s="140"/>
      <c r="V176" s="140"/>
      <c r="W176" s="144">
        <f>W177</f>
        <v>0</v>
      </c>
      <c r="X176" s="140"/>
      <c r="Y176" s="144">
        <f>Y177</f>
        <v>0</v>
      </c>
      <c r="Z176" s="140"/>
      <c r="AA176" s="145">
        <f>AA177</f>
        <v>0</v>
      </c>
      <c r="AR176" s="146" t="s">
        <v>156</v>
      </c>
      <c r="AT176" s="147" t="s">
        <v>76</v>
      </c>
      <c r="AU176" s="147" t="s">
        <v>22</v>
      </c>
      <c r="AY176" s="146" t="s">
        <v>136</v>
      </c>
      <c r="BK176" s="148">
        <f>BK177</f>
        <v>0</v>
      </c>
    </row>
    <row r="177" spans="2:65" s="1" customFormat="1" ht="22.5" customHeight="1">
      <c r="B177" s="121"/>
      <c r="C177" s="150" t="s">
        <v>279</v>
      </c>
      <c r="D177" s="150" t="s">
        <v>137</v>
      </c>
      <c r="E177" s="151" t="s">
        <v>280</v>
      </c>
      <c r="F177" s="236" t="s">
        <v>114</v>
      </c>
      <c r="G177" s="237"/>
      <c r="H177" s="237"/>
      <c r="I177" s="237"/>
      <c r="J177" s="152" t="s">
        <v>281</v>
      </c>
      <c r="K177" s="169">
        <f>BK160+BK127</f>
        <v>0</v>
      </c>
      <c r="L177" s="238">
        <v>0</v>
      </c>
      <c r="M177" s="237"/>
      <c r="N177" s="239">
        <f>ROUND(L177*K177,2)</f>
        <v>0</v>
      </c>
      <c r="O177" s="237"/>
      <c r="P177" s="237"/>
      <c r="Q177" s="237"/>
      <c r="R177" s="123"/>
      <c r="T177" s="154" t="s">
        <v>3</v>
      </c>
      <c r="U177" s="40" t="s">
        <v>42</v>
      </c>
      <c r="V177" s="32"/>
      <c r="W177" s="155">
        <f>V177*K177</f>
        <v>0</v>
      </c>
      <c r="X177" s="155">
        <v>0</v>
      </c>
      <c r="Y177" s="155">
        <f>X177*K177</f>
        <v>0</v>
      </c>
      <c r="Z177" s="155">
        <v>0</v>
      </c>
      <c r="AA177" s="156">
        <f>Z177*K177</f>
        <v>0</v>
      </c>
      <c r="AR177" s="14" t="s">
        <v>282</v>
      </c>
      <c r="AT177" s="14" t="s">
        <v>137</v>
      </c>
      <c r="AU177" s="14" t="s">
        <v>92</v>
      </c>
      <c r="AY177" s="14" t="s">
        <v>136</v>
      </c>
      <c r="BE177" s="96">
        <f>IF(U177="základní",N177,0)</f>
        <v>0</v>
      </c>
      <c r="BF177" s="96">
        <f>IF(U177="snížená",N177,0)</f>
        <v>0</v>
      </c>
      <c r="BG177" s="96">
        <f>IF(U177="zákl. přenesená",N177,0)</f>
        <v>0</v>
      </c>
      <c r="BH177" s="96">
        <f>IF(U177="sníž. přenesená",N177,0)</f>
        <v>0</v>
      </c>
      <c r="BI177" s="96">
        <f>IF(U177="nulová",N177,0)</f>
        <v>0</v>
      </c>
      <c r="BJ177" s="14" t="s">
        <v>22</v>
      </c>
      <c r="BK177" s="96">
        <f>ROUND(L177*K177,2)</f>
        <v>0</v>
      </c>
      <c r="BL177" s="14" t="s">
        <v>282</v>
      </c>
      <c r="BM177" s="14" t="s">
        <v>283</v>
      </c>
    </row>
    <row r="178" spans="2:65" s="9" customFormat="1" ht="29.85" customHeight="1">
      <c r="B178" s="139"/>
      <c r="C178" s="140"/>
      <c r="D178" s="149" t="s">
        <v>112</v>
      </c>
      <c r="E178" s="149"/>
      <c r="F178" s="149"/>
      <c r="G178" s="149"/>
      <c r="H178" s="149"/>
      <c r="I178" s="149"/>
      <c r="J178" s="149"/>
      <c r="K178" s="149"/>
      <c r="L178" s="149"/>
      <c r="M178" s="149"/>
      <c r="N178" s="247">
        <f>BK178</f>
        <v>0</v>
      </c>
      <c r="O178" s="248"/>
      <c r="P178" s="248"/>
      <c r="Q178" s="248"/>
      <c r="R178" s="142"/>
      <c r="T178" s="143"/>
      <c r="U178" s="140"/>
      <c r="V178" s="140"/>
      <c r="W178" s="144">
        <f>W179</f>
        <v>0</v>
      </c>
      <c r="X178" s="140"/>
      <c r="Y178" s="144">
        <f>Y179</f>
        <v>0</v>
      </c>
      <c r="Z178" s="140"/>
      <c r="AA178" s="145">
        <f>AA179</f>
        <v>0</v>
      </c>
      <c r="AR178" s="146" t="s">
        <v>156</v>
      </c>
      <c r="AT178" s="147" t="s">
        <v>76</v>
      </c>
      <c r="AU178" s="147" t="s">
        <v>22</v>
      </c>
      <c r="AY178" s="146" t="s">
        <v>136</v>
      </c>
      <c r="BK178" s="148">
        <f>BK179</f>
        <v>0</v>
      </c>
    </row>
    <row r="179" spans="2:65" s="1" customFormat="1" ht="22.5" customHeight="1">
      <c r="B179" s="121"/>
      <c r="C179" s="150" t="s">
        <v>284</v>
      </c>
      <c r="D179" s="150" t="s">
        <v>137</v>
      </c>
      <c r="E179" s="151" t="s">
        <v>285</v>
      </c>
      <c r="F179" s="236" t="s">
        <v>117</v>
      </c>
      <c r="G179" s="237"/>
      <c r="H179" s="237"/>
      <c r="I179" s="237"/>
      <c r="J179" s="152" t="s">
        <v>281</v>
      </c>
      <c r="K179" s="169">
        <f>BK160+BK127</f>
        <v>0</v>
      </c>
      <c r="L179" s="238">
        <v>0</v>
      </c>
      <c r="M179" s="237"/>
      <c r="N179" s="239">
        <f>ROUND(L179*K179,2)</f>
        <v>0</v>
      </c>
      <c r="O179" s="237"/>
      <c r="P179" s="237"/>
      <c r="Q179" s="237"/>
      <c r="R179" s="123"/>
      <c r="T179" s="154" t="s">
        <v>3</v>
      </c>
      <c r="U179" s="40" t="s">
        <v>42</v>
      </c>
      <c r="V179" s="32"/>
      <c r="W179" s="155">
        <f>V179*K179</f>
        <v>0</v>
      </c>
      <c r="X179" s="155">
        <v>0</v>
      </c>
      <c r="Y179" s="155">
        <f>X179*K179</f>
        <v>0</v>
      </c>
      <c r="Z179" s="155">
        <v>0</v>
      </c>
      <c r="AA179" s="156">
        <f>Z179*K179</f>
        <v>0</v>
      </c>
      <c r="AR179" s="14" t="s">
        <v>282</v>
      </c>
      <c r="AT179" s="14" t="s">
        <v>137</v>
      </c>
      <c r="AU179" s="14" t="s">
        <v>92</v>
      </c>
      <c r="AY179" s="14" t="s">
        <v>136</v>
      </c>
      <c r="BE179" s="96">
        <f>IF(U179="základní",N179,0)</f>
        <v>0</v>
      </c>
      <c r="BF179" s="96">
        <f>IF(U179="snížená",N179,0)</f>
        <v>0</v>
      </c>
      <c r="BG179" s="96">
        <f>IF(U179="zákl. přenesená",N179,0)</f>
        <v>0</v>
      </c>
      <c r="BH179" s="96">
        <f>IF(U179="sníž. přenesená",N179,0)</f>
        <v>0</v>
      </c>
      <c r="BI179" s="96">
        <f>IF(U179="nulová",N179,0)</f>
        <v>0</v>
      </c>
      <c r="BJ179" s="14" t="s">
        <v>22</v>
      </c>
      <c r="BK179" s="96">
        <f>ROUND(L179*K179,2)</f>
        <v>0</v>
      </c>
      <c r="BL179" s="14" t="s">
        <v>282</v>
      </c>
      <c r="BM179" s="14" t="s">
        <v>286</v>
      </c>
    </row>
    <row r="180" spans="2:65" s="1" customFormat="1" ht="49.9" customHeight="1">
      <c r="B180" s="31"/>
      <c r="C180" s="32"/>
      <c r="D180" s="141" t="s">
        <v>287</v>
      </c>
      <c r="E180" s="32"/>
      <c r="F180" s="32"/>
      <c r="G180" s="32"/>
      <c r="H180" s="32"/>
      <c r="I180" s="32"/>
      <c r="J180" s="32"/>
      <c r="K180" s="32"/>
      <c r="L180" s="32"/>
      <c r="M180" s="32"/>
      <c r="N180" s="253">
        <f>BK180</f>
        <v>0</v>
      </c>
      <c r="O180" s="254"/>
      <c r="P180" s="254"/>
      <c r="Q180" s="254"/>
      <c r="R180" s="33"/>
      <c r="T180" s="170"/>
      <c r="U180" s="52"/>
      <c r="V180" s="52"/>
      <c r="W180" s="52"/>
      <c r="X180" s="52"/>
      <c r="Y180" s="52"/>
      <c r="Z180" s="52"/>
      <c r="AA180" s="54"/>
      <c r="AT180" s="14" t="s">
        <v>76</v>
      </c>
      <c r="AU180" s="14" t="s">
        <v>77</v>
      </c>
      <c r="AY180" s="14" t="s">
        <v>288</v>
      </c>
      <c r="BK180" s="96">
        <v>0</v>
      </c>
    </row>
    <row r="181" spans="2:65" s="1" customFormat="1" ht="6.95" customHeight="1">
      <c r="B181" s="55"/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  <c r="Q181" s="56"/>
      <c r="R181" s="57"/>
    </row>
  </sheetData>
  <mergeCells count="197">
    <mergeCell ref="N180:Q180"/>
    <mergeCell ref="H1:K1"/>
    <mergeCell ref="S2:AC2"/>
    <mergeCell ref="N147:Q147"/>
    <mergeCell ref="N154:Q154"/>
    <mergeCell ref="N156:Q156"/>
    <mergeCell ref="N160:Q160"/>
    <mergeCell ref="N161:Q161"/>
    <mergeCell ref="N164:Q164"/>
    <mergeCell ref="N170:Q170"/>
    <mergeCell ref="N175:Q175"/>
    <mergeCell ref="N176:Q176"/>
    <mergeCell ref="F172:I172"/>
    <mergeCell ref="F173:I173"/>
    <mergeCell ref="L173:M173"/>
    <mergeCell ref="N173:Q173"/>
    <mergeCell ref="F174:I174"/>
    <mergeCell ref="F177:I177"/>
    <mergeCell ref="L177:M177"/>
    <mergeCell ref="N177:Q177"/>
    <mergeCell ref="F179:I179"/>
    <mergeCell ref="L179:M179"/>
    <mergeCell ref="N179:Q179"/>
    <mergeCell ref="N178:Q178"/>
    <mergeCell ref="F168:I168"/>
    <mergeCell ref="L168:M168"/>
    <mergeCell ref="N168:Q168"/>
    <mergeCell ref="F169:I169"/>
    <mergeCell ref="L169:M169"/>
    <mergeCell ref="N169:Q169"/>
    <mergeCell ref="F171:I171"/>
    <mergeCell ref="L171:M171"/>
    <mergeCell ref="N171:Q171"/>
    <mergeCell ref="F165:I165"/>
    <mergeCell ref="L165:M165"/>
    <mergeCell ref="N165:Q165"/>
    <mergeCell ref="F166:I166"/>
    <mergeCell ref="L166:M166"/>
    <mergeCell ref="N166:Q166"/>
    <mergeCell ref="F167:I167"/>
    <mergeCell ref="L167:M167"/>
    <mergeCell ref="N167:Q167"/>
    <mergeCell ref="F159:I159"/>
    <mergeCell ref="L159:M159"/>
    <mergeCell ref="N159:Q159"/>
    <mergeCell ref="F162:I162"/>
    <mergeCell ref="L162:M162"/>
    <mergeCell ref="N162:Q162"/>
    <mergeCell ref="F163:I163"/>
    <mergeCell ref="L163:M163"/>
    <mergeCell ref="N163:Q163"/>
    <mergeCell ref="F155:I155"/>
    <mergeCell ref="L155:M155"/>
    <mergeCell ref="N155:Q155"/>
    <mergeCell ref="F157:I157"/>
    <mergeCell ref="L157:M157"/>
    <mergeCell ref="N157:Q157"/>
    <mergeCell ref="F158:I158"/>
    <mergeCell ref="L158:M158"/>
    <mergeCell ref="N158:Q158"/>
    <mergeCell ref="F151:I151"/>
    <mergeCell ref="L151:M151"/>
    <mergeCell ref="N151:Q151"/>
    <mergeCell ref="F152:I152"/>
    <mergeCell ref="L152:M152"/>
    <mergeCell ref="N152:Q152"/>
    <mergeCell ref="F153:I153"/>
    <mergeCell ref="L153:M153"/>
    <mergeCell ref="N153:Q153"/>
    <mergeCell ref="F148:I148"/>
    <mergeCell ref="L148:M148"/>
    <mergeCell ref="N148:Q148"/>
    <mergeCell ref="F149:I149"/>
    <mergeCell ref="L149:M149"/>
    <mergeCell ref="N149:Q149"/>
    <mergeCell ref="F150:I150"/>
    <mergeCell ref="L150:M150"/>
    <mergeCell ref="N150:Q150"/>
    <mergeCell ref="F143:I143"/>
    <mergeCell ref="L143:M143"/>
    <mergeCell ref="N143:Q143"/>
    <mergeCell ref="F144:I144"/>
    <mergeCell ref="L144:M144"/>
    <mergeCell ref="N144:Q144"/>
    <mergeCell ref="F145:I145"/>
    <mergeCell ref="F146:I146"/>
    <mergeCell ref="L146:M146"/>
    <mergeCell ref="N146:Q146"/>
    <mergeCell ref="F139:I139"/>
    <mergeCell ref="L139:M139"/>
    <mergeCell ref="N139:Q139"/>
    <mergeCell ref="F140:I140"/>
    <mergeCell ref="L140:M140"/>
    <mergeCell ref="N140:Q140"/>
    <mergeCell ref="F142:I142"/>
    <mergeCell ref="L142:M142"/>
    <mergeCell ref="N142:Q142"/>
    <mergeCell ref="N141:Q141"/>
    <mergeCell ref="F135:I135"/>
    <mergeCell ref="L135:M135"/>
    <mergeCell ref="N135:Q135"/>
    <mergeCell ref="F136:I136"/>
    <mergeCell ref="F137:I137"/>
    <mergeCell ref="L137:M137"/>
    <mergeCell ref="N137:Q137"/>
    <mergeCell ref="F138:I138"/>
    <mergeCell ref="L138:M138"/>
    <mergeCell ref="N138:Q138"/>
    <mergeCell ref="F131:I131"/>
    <mergeCell ref="L131:M131"/>
    <mergeCell ref="N131:Q131"/>
    <mergeCell ref="F132:I132"/>
    <mergeCell ref="L132:M132"/>
    <mergeCell ref="N132:Q132"/>
    <mergeCell ref="F133:I133"/>
    <mergeCell ref="F134:I134"/>
    <mergeCell ref="L134:M134"/>
    <mergeCell ref="N134:Q134"/>
    <mergeCell ref="M122:Q122"/>
    <mergeCell ref="M123:Q123"/>
    <mergeCell ref="F125:I125"/>
    <mergeCell ref="L125:M125"/>
    <mergeCell ref="N125:Q125"/>
    <mergeCell ref="F129:I129"/>
    <mergeCell ref="L129:M129"/>
    <mergeCell ref="N129:Q129"/>
    <mergeCell ref="F130:I130"/>
    <mergeCell ref="L130:M130"/>
    <mergeCell ref="N130:Q130"/>
    <mergeCell ref="N126:Q126"/>
    <mergeCell ref="N127:Q127"/>
    <mergeCell ref="N128:Q128"/>
    <mergeCell ref="D106:H106"/>
    <mergeCell ref="N106:Q106"/>
    <mergeCell ref="D107:H107"/>
    <mergeCell ref="N107:Q107"/>
    <mergeCell ref="N108:Q108"/>
    <mergeCell ref="L110:Q110"/>
    <mergeCell ref="C116:Q116"/>
    <mergeCell ref="F118:P118"/>
    <mergeCell ref="M120:P120"/>
    <mergeCell ref="N98:Q98"/>
    <mergeCell ref="N99:Q99"/>
    <mergeCell ref="N100:Q100"/>
    <mergeCell ref="N102:Q102"/>
    <mergeCell ref="D103:H103"/>
    <mergeCell ref="N103:Q103"/>
    <mergeCell ref="D104:H104"/>
    <mergeCell ref="N104:Q104"/>
    <mergeCell ref="D105:H105"/>
    <mergeCell ref="N105:Q105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C76:Q76"/>
    <mergeCell ref="F78:P78"/>
    <mergeCell ref="M80:P80"/>
    <mergeCell ref="M82:Q82"/>
    <mergeCell ref="M83:Q83"/>
    <mergeCell ref="C85:G85"/>
    <mergeCell ref="N85:Q85"/>
    <mergeCell ref="N87:Q87"/>
    <mergeCell ref="N88:Q88"/>
    <mergeCell ref="H32:J32"/>
    <mergeCell ref="M32:P32"/>
    <mergeCell ref="H33:J33"/>
    <mergeCell ref="M33:P33"/>
    <mergeCell ref="H34:J34"/>
    <mergeCell ref="M34:P34"/>
    <mergeCell ref="H35:J35"/>
    <mergeCell ref="M35:P35"/>
    <mergeCell ref="L37:P37"/>
    <mergeCell ref="O16:P16"/>
    <mergeCell ref="O17:P17"/>
    <mergeCell ref="O19:P19"/>
    <mergeCell ref="O20:P20"/>
    <mergeCell ref="E23:L23"/>
    <mergeCell ref="M26:P26"/>
    <mergeCell ref="M27:P27"/>
    <mergeCell ref="M29:P29"/>
    <mergeCell ref="H31:J31"/>
    <mergeCell ref="M31:P31"/>
    <mergeCell ref="C2:Q2"/>
    <mergeCell ref="C4:Q4"/>
    <mergeCell ref="F6:P6"/>
    <mergeCell ref="O8:P8"/>
    <mergeCell ref="O10:P10"/>
    <mergeCell ref="O11:P11"/>
    <mergeCell ref="O13:P13"/>
    <mergeCell ref="E14:L14"/>
    <mergeCell ref="O14:P14"/>
  </mergeCells>
  <hyperlinks>
    <hyperlink ref="F1:G1" location="C2" tooltip="Krycí list rozpočtu" display="1) Krycí list rozpočtu"/>
    <hyperlink ref="H1:K1" location="C85" tooltip="Rekapitulace rozpočtu" display="2) Rekapitulace rozpočtu"/>
    <hyperlink ref="L1" location="C125" tooltip="Rozpočet" display="3) Rozpočet"/>
    <hyperlink ref="S1:T1" location="'Rekapitulace stavby'!C2" tooltip="Rekapitulace stavby" display="Rekapitulace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20170039 - ZOO-Voliéra pr...</vt:lpstr>
      <vt:lpstr>'20170039 - ZOO-Voliéra pr...'!Názvy_tisku</vt:lpstr>
      <vt:lpstr>'Rekapitulace stavby'!Názvy_tisku</vt:lpstr>
      <vt:lpstr>'20170039 - ZOO-Voliéra pr...'!Oblast_tisku</vt:lpstr>
      <vt:lpstr>'Rekapitulace stavby'!Oblast_tisku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JITKADUPALOVA\Jitka Dupalová</dc:creator>
  <cp:lastModifiedBy>Miloš Škoda</cp:lastModifiedBy>
  <cp:lastPrinted>2017-07-28T16:12:41Z</cp:lastPrinted>
  <dcterms:created xsi:type="dcterms:W3CDTF">2017-07-25T09:19:22Z</dcterms:created>
  <dcterms:modified xsi:type="dcterms:W3CDTF">2017-07-28T16:14:12Z</dcterms:modified>
</cp:coreProperties>
</file>