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4780" windowHeight="11640"/>
  </bookViews>
  <sheets>
    <sheet name="Rekapitulace stavby" sheetId="1" r:id="rId1"/>
    <sheet name="003 - 003 Tygr šelminec" sheetId="2" r:id="rId2"/>
  </sheets>
  <externalReferences>
    <externalReference r:id="rId3"/>
  </externalReferences>
  <definedNames>
    <definedName name="_xlnm._FilterDatabase" localSheetId="1" hidden="1">'003 - 003 Tygr šelminec'!$C$96:$L$115</definedName>
    <definedName name="_xlnm.Print_Titles" localSheetId="1">'003 - 003 Tygr šelminec'!$96:$96</definedName>
    <definedName name="_xlnm.Print_Titles" localSheetId="0">'Rekapitulace stavby'!$57:$57</definedName>
    <definedName name="_xlnm.Print_Area" localSheetId="1">'003 - 003 Tygr šelminec'!$C$4:$K$43,'003 - 003 Tygr šelminec'!$C$49:$K$78,'003 - 003 Tygr šelminec'!$C$84:$L$115</definedName>
    <definedName name="_xlnm.Print_Area" localSheetId="0">'Rekapitulace stavby'!$D$4:$AO$41,'Rekapitulace stavby'!$C$47:$AQ$68</definedName>
  </definedNames>
  <calcPr calcId="145621"/>
</workbook>
</file>

<file path=xl/calcChain.xml><?xml version="1.0" encoding="utf-8"?>
<calcChain xmlns="http://schemas.openxmlformats.org/spreadsheetml/2006/main">
  <c r="BK115" i="2" l="1"/>
  <c r="BI115" i="2"/>
  <c r="BH115" i="2"/>
  <c r="BG115" i="2"/>
  <c r="BF115" i="2"/>
  <c r="X115" i="2"/>
  <c r="V115" i="2"/>
  <c r="T115" i="2"/>
  <c r="R115" i="2"/>
  <c r="Q115" i="2"/>
  <c r="P115" i="2"/>
  <c r="K115" i="2"/>
  <c r="BE115" i="2" s="1"/>
  <c r="BK114" i="2"/>
  <c r="K114" i="2" s="1"/>
  <c r="K67" i="2" s="1"/>
  <c r="X114" i="2"/>
  <c r="V114" i="2"/>
  <c r="T114" i="2"/>
  <c r="R114" i="2"/>
  <c r="Q114" i="2"/>
  <c r="BK113" i="2"/>
  <c r="BI113" i="2"/>
  <c r="BH113" i="2"/>
  <c r="BG113" i="2"/>
  <c r="BF113" i="2"/>
  <c r="BE113" i="2"/>
  <c r="X113" i="2"/>
  <c r="V113" i="2"/>
  <c r="T113" i="2"/>
  <c r="R113" i="2"/>
  <c r="Q113" i="2"/>
  <c r="P113" i="2"/>
  <c r="K113" i="2"/>
  <c r="BK112" i="2"/>
  <c r="K112" i="2" s="1"/>
  <c r="K66" i="2" s="1"/>
  <c r="X112" i="2"/>
  <c r="V112" i="2"/>
  <c r="T112" i="2"/>
  <c r="R112" i="2"/>
  <c r="Q112" i="2"/>
  <c r="BK111" i="2"/>
  <c r="BI111" i="2"/>
  <c r="BH111" i="2"/>
  <c r="BG111" i="2"/>
  <c r="BF111" i="2"/>
  <c r="BE111" i="2"/>
  <c r="X111" i="2"/>
  <c r="V111" i="2"/>
  <c r="T111" i="2"/>
  <c r="R111" i="2"/>
  <c r="Q111" i="2"/>
  <c r="P111" i="2"/>
  <c r="K111" i="2"/>
  <c r="BK110" i="2"/>
  <c r="BI110" i="2"/>
  <c r="BH110" i="2"/>
  <c r="BG110" i="2"/>
  <c r="BF110" i="2"/>
  <c r="X110" i="2"/>
  <c r="V110" i="2"/>
  <c r="T110" i="2"/>
  <c r="R110" i="2"/>
  <c r="Q110" i="2"/>
  <c r="P110" i="2"/>
  <c r="K110" i="2"/>
  <c r="BE110" i="2" s="1"/>
  <c r="BI109" i="2"/>
  <c r="BH109" i="2"/>
  <c r="BG109" i="2"/>
  <c r="BF109" i="2"/>
  <c r="X109" i="2"/>
  <c r="V109" i="2"/>
  <c r="T109" i="2"/>
  <c r="R109" i="2"/>
  <c r="Q109" i="2"/>
  <c r="P109" i="2"/>
  <c r="BK109" i="2" s="1"/>
  <c r="BI108" i="2"/>
  <c r="BH108" i="2"/>
  <c r="BG108" i="2"/>
  <c r="BF108" i="2"/>
  <c r="X108" i="2"/>
  <c r="V108" i="2"/>
  <c r="T108" i="2"/>
  <c r="R108" i="2"/>
  <c r="Q108" i="2"/>
  <c r="P108" i="2"/>
  <c r="BK108" i="2" s="1"/>
  <c r="BK105" i="2" s="1"/>
  <c r="BK107" i="2"/>
  <c r="BI107" i="2"/>
  <c r="BH107" i="2"/>
  <c r="BG107" i="2"/>
  <c r="BF107" i="2"/>
  <c r="BE107" i="2"/>
  <c r="X107" i="2"/>
  <c r="X105" i="2" s="1"/>
  <c r="X104" i="2" s="1"/>
  <c r="V107" i="2"/>
  <c r="T107" i="2"/>
  <c r="R107" i="2"/>
  <c r="Q107" i="2"/>
  <c r="Q105" i="2" s="1"/>
  <c r="P107" i="2"/>
  <c r="K107" i="2"/>
  <c r="BK106" i="2"/>
  <c r="BI106" i="2"/>
  <c r="BH106" i="2"/>
  <c r="BG106" i="2"/>
  <c r="BF106" i="2"/>
  <c r="X106" i="2"/>
  <c r="V106" i="2"/>
  <c r="T106" i="2"/>
  <c r="R106" i="2"/>
  <c r="Q106" i="2"/>
  <c r="P106" i="2"/>
  <c r="K106" i="2"/>
  <c r="BE106" i="2" s="1"/>
  <c r="V105" i="2"/>
  <c r="V104" i="2" s="1"/>
  <c r="V97" i="2" s="1"/>
  <c r="T105" i="2"/>
  <c r="T104" i="2" s="1"/>
  <c r="T97" i="2" s="1"/>
  <c r="R105" i="2"/>
  <c r="R104" i="2"/>
  <c r="BK103" i="2"/>
  <c r="BI103" i="2"/>
  <c r="BH103" i="2"/>
  <c r="BG103" i="2"/>
  <c r="BF103" i="2"/>
  <c r="BE103" i="2"/>
  <c r="X103" i="2"/>
  <c r="V103" i="2"/>
  <c r="T103" i="2"/>
  <c r="R103" i="2"/>
  <c r="Q103" i="2"/>
  <c r="P103" i="2"/>
  <c r="K103" i="2"/>
  <c r="BK102" i="2"/>
  <c r="BI102" i="2"/>
  <c r="BH102" i="2"/>
  <c r="BG102" i="2"/>
  <c r="BF102" i="2"/>
  <c r="X102" i="2"/>
  <c r="V102" i="2"/>
  <c r="T102" i="2"/>
  <c r="R102" i="2"/>
  <c r="Q102" i="2"/>
  <c r="P102" i="2"/>
  <c r="K102" i="2"/>
  <c r="BE102" i="2" s="1"/>
  <c r="BI101" i="2"/>
  <c r="BH101" i="2"/>
  <c r="BG101" i="2"/>
  <c r="BF101" i="2"/>
  <c r="X101" i="2"/>
  <c r="V101" i="2"/>
  <c r="T101" i="2"/>
  <c r="R101" i="2"/>
  <c r="Q101" i="2"/>
  <c r="P101" i="2"/>
  <c r="BK101" i="2" s="1"/>
  <c r="BI100" i="2"/>
  <c r="BH100" i="2"/>
  <c r="BG100" i="2"/>
  <c r="BF100" i="2"/>
  <c r="X100" i="2"/>
  <c r="V100" i="2"/>
  <c r="T100" i="2"/>
  <c r="R100" i="2"/>
  <c r="Q100" i="2"/>
  <c r="P100" i="2"/>
  <c r="BK100" i="2" s="1"/>
  <c r="BK99" i="2"/>
  <c r="BI99" i="2"/>
  <c r="BH99" i="2"/>
  <c r="BG99" i="2"/>
  <c r="BF99" i="2"/>
  <c r="BE99" i="2"/>
  <c r="X99" i="2"/>
  <c r="X97" i="2" s="1"/>
  <c r="V99" i="2"/>
  <c r="T99" i="2"/>
  <c r="R99" i="2"/>
  <c r="Q99" i="2"/>
  <c r="P99" i="2"/>
  <c r="K99" i="2"/>
  <c r="BK98" i="2"/>
  <c r="BI98" i="2"/>
  <c r="BH98" i="2"/>
  <c r="BG98" i="2"/>
  <c r="BF98" i="2"/>
  <c r="X98" i="2"/>
  <c r="V98" i="2"/>
  <c r="T98" i="2"/>
  <c r="R98" i="2"/>
  <c r="Q98" i="2"/>
  <c r="P98" i="2"/>
  <c r="K98" i="2"/>
  <c r="BE98" i="2" s="1"/>
  <c r="R97" i="2"/>
  <c r="J63" i="2" s="1"/>
  <c r="K32" i="2" s="1"/>
  <c r="F93" i="2"/>
  <c r="F91" i="2"/>
  <c r="E89" i="2"/>
  <c r="BI76" i="2"/>
  <c r="BH76" i="2"/>
  <c r="BG76" i="2"/>
  <c r="BF76" i="2"/>
  <c r="BI75" i="2"/>
  <c r="BH75" i="2"/>
  <c r="BG75" i="2"/>
  <c r="BF75" i="2"/>
  <c r="BE75" i="2"/>
  <c r="BI74" i="2"/>
  <c r="BH74" i="2"/>
  <c r="BG74" i="2"/>
  <c r="BF74" i="2"/>
  <c r="BE74" i="2"/>
  <c r="BI73" i="2"/>
  <c r="BH73" i="2"/>
  <c r="BG73" i="2"/>
  <c r="BF73" i="2"/>
  <c r="BE73" i="2"/>
  <c r="BI72" i="2"/>
  <c r="BH72" i="2"/>
  <c r="BG72" i="2"/>
  <c r="BF72" i="2"/>
  <c r="K38" i="2" s="1"/>
  <c r="BE72" i="2"/>
  <c r="BI71" i="2"/>
  <c r="F41" i="2" s="1"/>
  <c r="BH71" i="2"/>
  <c r="BG71" i="2"/>
  <c r="F39" i="2" s="1"/>
  <c r="BF71" i="2"/>
  <c r="BE71" i="2"/>
  <c r="J67" i="2"/>
  <c r="I67" i="2"/>
  <c r="J66" i="2"/>
  <c r="I66" i="2"/>
  <c r="J65" i="2"/>
  <c r="J64" i="2"/>
  <c r="F59" i="2"/>
  <c r="F58" i="2"/>
  <c r="F56" i="2"/>
  <c r="E54" i="2"/>
  <c r="K41" i="2"/>
  <c r="K40" i="2"/>
  <c r="F40" i="2"/>
  <c r="K39" i="2"/>
  <c r="J24" i="2"/>
  <c r="E24" i="2"/>
  <c r="J94" i="2" s="1"/>
  <c r="J23" i="2"/>
  <c r="J21" i="2"/>
  <c r="E21" i="2"/>
  <c r="J93" i="2" s="1"/>
  <c r="J20" i="2"/>
  <c r="J18" i="2"/>
  <c r="E18" i="2"/>
  <c r="F94" i="2" s="1"/>
  <c r="J17" i="2"/>
  <c r="J15" i="2"/>
  <c r="E15" i="2"/>
  <c r="J14" i="2"/>
  <c r="J12" i="2"/>
  <c r="J91" i="2" s="1"/>
  <c r="E7" i="2"/>
  <c r="E52" i="2" s="1"/>
  <c r="CK66" i="1"/>
  <c r="CJ66" i="1"/>
  <c r="CI66" i="1"/>
  <c r="CH66" i="1"/>
  <c r="CG66" i="1"/>
  <c r="CF66" i="1"/>
  <c r="CE66" i="1"/>
  <c r="BZ66" i="1"/>
  <c r="CK65" i="1"/>
  <c r="CJ65" i="1"/>
  <c r="CI65" i="1"/>
  <c r="CH65" i="1"/>
  <c r="CG65" i="1"/>
  <c r="CF65" i="1"/>
  <c r="CE65" i="1"/>
  <c r="BZ65" i="1"/>
  <c r="CK64" i="1"/>
  <c r="CJ64" i="1"/>
  <c r="CI64" i="1"/>
  <c r="CH64" i="1"/>
  <c r="CG64" i="1"/>
  <c r="CF64" i="1"/>
  <c r="CE64" i="1"/>
  <c r="BZ64" i="1"/>
  <c r="CK63" i="1"/>
  <c r="CJ63" i="1"/>
  <c r="CI63" i="1"/>
  <c r="CH63" i="1"/>
  <c r="CG63" i="1"/>
  <c r="CF63" i="1"/>
  <c r="CE63" i="1"/>
  <c r="BZ63" i="1"/>
  <c r="BF60" i="1"/>
  <c r="BF59" i="1" s="1"/>
  <c r="W38" i="1" s="1"/>
  <c r="BE60" i="1"/>
  <c r="BD60" i="1"/>
  <c r="BC60" i="1"/>
  <c r="BB60" i="1"/>
  <c r="BB59" i="1" s="1"/>
  <c r="BA60" i="1"/>
  <c r="AZ60" i="1"/>
  <c r="AY60" i="1"/>
  <c r="AX60" i="1"/>
  <c r="AV60" i="1" s="1"/>
  <c r="AN60" i="1" s="1"/>
  <c r="AW60" i="1"/>
  <c r="AT60" i="1"/>
  <c r="AS60" i="1"/>
  <c r="AG60" i="1"/>
  <c r="BE59" i="1"/>
  <c r="BD59" i="1"/>
  <c r="W36" i="1" s="1"/>
  <c r="BC59" i="1"/>
  <c r="BA59" i="1"/>
  <c r="AZ59" i="1"/>
  <c r="AY59" i="1"/>
  <c r="AW59" i="1"/>
  <c r="AU59" i="1"/>
  <c r="AT59" i="1"/>
  <c r="AS59" i="1"/>
  <c r="AK27" i="1" s="1"/>
  <c r="AG59" i="1"/>
  <c r="AG64" i="1" s="1"/>
  <c r="AM55" i="1"/>
  <c r="L55" i="1"/>
  <c r="AM54" i="1"/>
  <c r="L54" i="1"/>
  <c r="AM52" i="1"/>
  <c r="L52" i="1"/>
  <c r="L50" i="1"/>
  <c r="L49" i="1"/>
  <c r="W37" i="1"/>
  <c r="AK35" i="1"/>
  <c r="W35" i="1"/>
  <c r="AK28" i="1"/>
  <c r="AK26" i="1"/>
  <c r="K105" i="2" l="1"/>
  <c r="K65" i="2" s="1"/>
  <c r="BK104" i="2"/>
  <c r="K104" i="2" s="1"/>
  <c r="K64" i="2" s="1"/>
  <c r="Q104" i="2"/>
  <c r="I64" i="2" s="1"/>
  <c r="I65" i="2"/>
  <c r="BK97" i="2"/>
  <c r="K97" i="2" s="1"/>
  <c r="K63" i="2" s="1"/>
  <c r="J56" i="2"/>
  <c r="E87" i="2"/>
  <c r="J58" i="2"/>
  <c r="K100" i="2"/>
  <c r="BE100" i="2" s="1"/>
  <c r="K108" i="2"/>
  <c r="BE108" i="2" s="1"/>
  <c r="K101" i="2"/>
  <c r="BE101" i="2" s="1"/>
  <c r="K109" i="2"/>
  <c r="BE109" i="2" s="1"/>
  <c r="J59" i="2"/>
  <c r="F38" i="2"/>
  <c r="AX59" i="1"/>
  <c r="AV64" i="1"/>
  <c r="BY64" i="1" s="1"/>
  <c r="CD64" i="1"/>
  <c r="AN64" i="1"/>
  <c r="AG65" i="1"/>
  <c r="AG66" i="1"/>
  <c r="AG63" i="1"/>
  <c r="K30" i="2" l="1"/>
  <c r="Q97" i="2"/>
  <c r="I63" i="2" s="1"/>
  <c r="K31" i="2" s="1"/>
  <c r="AV65" i="1"/>
  <c r="BY65" i="1" s="1"/>
  <c r="CD65" i="1"/>
  <c r="AN65" i="1"/>
  <c r="AV59" i="1"/>
  <c r="AN59" i="1" s="1"/>
  <c r="CD63" i="1"/>
  <c r="AN63" i="1"/>
  <c r="AV63" i="1"/>
  <c r="BY63" i="1" s="1"/>
  <c r="AG62" i="1"/>
  <c r="AV66" i="1"/>
  <c r="BY66" i="1" s="1"/>
  <c r="AK34" i="1" s="1"/>
  <c r="CD66" i="1"/>
  <c r="K76" i="2" l="1"/>
  <c r="W34" i="1"/>
  <c r="AK29" i="1"/>
  <c r="AK31" i="1" s="1"/>
  <c r="AK40" i="1" s="1"/>
  <c r="AG68" i="1"/>
  <c r="AN66" i="1"/>
  <c r="AN62" i="1" s="1"/>
  <c r="AN68" i="1" s="1"/>
  <c r="K70" i="2" l="1"/>
  <c r="BE76" i="2"/>
  <c r="K37" i="2" l="1"/>
  <c r="F37" i="2"/>
  <c r="K33" i="2"/>
  <c r="K34" i="2" s="1"/>
  <c r="K43" i="2" s="1"/>
  <c r="K78" i="2"/>
</calcChain>
</file>

<file path=xl/sharedStrings.xml><?xml version="1.0" encoding="utf-8"?>
<sst xmlns="http://schemas.openxmlformats.org/spreadsheetml/2006/main" count="535" uniqueCount="209">
  <si>
    <t>Export Komplet</t>
  </si>
  <si>
    <t/>
  </si>
  <si>
    <t>2.0</t>
  </si>
  <si>
    <t>ZAMOK</t>
  </si>
  <si>
    <t>False</t>
  </si>
  <si>
    <t>True</t>
  </si>
  <si>
    <t>{f49e9924-f7a1-4c36-9f85-7aa4bdf0143c}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</si>
  <si>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</si>
  <si>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</si>
  <si>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</si>
  <si>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</si>
  <si>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</si>
  <si>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</si>
  <si>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</si>
  <si>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</si>
  <si>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</si>
  <si>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</si>
  <si>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</si>
  <si>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Zámečnické úpravy ZOO Praha</t>
  </si>
  <si>
    <t>KSO:</t>
  </si>
  <si>
    <t>CC-CZ:</t>
  </si>
  <si>
    <t>Místo:</t>
  </si>
  <si>
    <t xml:space="preserve"> </t>
  </si>
  <si>
    <t>Datum:</t>
  </si>
  <si>
    <t>22. 2. 2019</t>
  </si>
  <si>
    <t>Zadavatel:</t>
  </si>
  <si>
    <t>IČ:</t>
  </si>
  <si>
    <t>DIČ:</t>
  </si>
  <si>
    <t>Uchazeč:</t>
  </si>
  <si>
    <t>Vyplň údaj</t>
  </si>
  <si>
    <t>Projektant:</t>
  </si>
  <si>
    <t>Zpracovatel:</t>
  </si>
  <si>
    <t>Poznámka:</t>
  </si>
  <si>
    <t>Náklady z rozpočtů</t>
  </si>
  <si>
    <t>Materiál</t>
  </si>
  <si>
    <t>Montáž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</si>
  <si>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</si>
  <si>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</si>
  <si>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</si>
  <si>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</si>
  <si>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</si>
  <si>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</si>
  <si>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</si>
  <si>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</si>
  <si>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</si>
  <si>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</si>
  <si>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</si>
  <si>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</si>
  <si>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</si>
  <si>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</si>
  <si>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</si>
  <si>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</si>
  <si>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</si>
  <si>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</si>
  <si>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</si>
  <si>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</si>
  <si>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</si>
  <si>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</si>
  <si>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</si>
  <si>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</si>
  <si>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</si>
  <si>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</si>
  <si>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</si>
  <si>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</si>
  <si>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</si>
  <si>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</si>
  <si>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</si>
  <si>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</si>
  <si>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</si>
  <si>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</si>
  <si>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</si>
  <si>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</si>
  <si>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</si>
  <si>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</si>
  <si>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</si>
  <si>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</si>
  <si>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</si>
  <si>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</si>
  <si>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003</t>
  </si>
  <si>
    <t>003 Tygr šelminec</t>
  </si>
  <si>
    <t>STA</t>
  </si>
  <si>
    <t>1</t>
  </si>
  <si>
    <t>{966ebdbd-e206-41d3-8381-94bea9653bf5}</t>
  </si>
  <si>
    <t>2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</si>
  <si>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</si>
  <si>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</si>
  <si>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</si>
  <si>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</si>
  <si>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</si>
  <si>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</si>
  <si>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</si>
  <si>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</si>
  <si>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</si>
  <si>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</si>
  <si>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</si>
  <si>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Náklady z rozpočtu</t>
  </si>
  <si>
    <t>REKAPITULACE ČLENĚNÍ SOUPISU PRACÍ</t>
  </si>
  <si>
    <t>Kód dílu - Popis</t>
  </si>
  <si>
    <t>Materiál [CZK]</t>
  </si>
  <si>
    <t>Montáž [CZK]</t>
  </si>
  <si>
    <t>Cena celkem [CZK]</t>
  </si>
  <si>
    <t>1) Náklady ze soupisu prací</t>
  </si>
  <si>
    <t>-1</t>
  </si>
  <si>
    <t>PSV - Práce a dodávky PSV</t>
  </si>
  <si>
    <t xml:space="preserve">    767 - Konstrukce zámečnické</t>
  </si>
  <si>
    <t xml:space="preserve">    789 - Povrchové úpravy ocelových konstrukcí a technologických zařízení</t>
  </si>
  <si>
    <t>HZS - Hodinové zúčtovací sazby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</si>
  <si>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</si>
  <si>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</si>
  <si>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</si>
  <si>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</si>
  <si>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</si>
  <si>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</si>
  <si>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</si>
  <si>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</si>
  <si>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</si>
  <si>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</si>
  <si>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</si>
  <si>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</si>
  <si>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</si>
  <si>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</si>
  <si>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</si>
  <si>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</si>
  <si>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</si>
  <si>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</si>
  <si>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</si>
  <si>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</si>
  <si>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</si>
  <si>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</si>
  <si>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</si>
  <si>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</si>
  <si>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</si>
  <si>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</si>
  <si>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</si>
  <si>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M</t>
  </si>
  <si>
    <t>14550246</t>
  </si>
  <si>
    <t>profil ocelový čtvercový svařovaný 50x50x3mm</t>
  </si>
  <si>
    <t>t</t>
  </si>
  <si>
    <t>CS ÚRS 2019 01</t>
  </si>
  <si>
    <t>8</t>
  </si>
  <si>
    <t>ROZPOCET</t>
  </si>
  <si>
    <t>4</t>
  </si>
  <si>
    <t>-2122266674</t>
  </si>
  <si>
    <t>6</t>
  </si>
  <si>
    <t>URA.67</t>
  </si>
  <si>
    <t>deska z extrudovaného polystyrénu URSA XPS N-V-L - 1250 x 600 x 50 mm</t>
  </si>
  <si>
    <t>m2</t>
  </si>
  <si>
    <t>-1418783201</t>
  </si>
  <si>
    <t>5</t>
  </si>
  <si>
    <t>13010952</t>
  </si>
  <si>
    <t>ocel profilová HE-A 120 jakost 11 375</t>
  </si>
  <si>
    <t>1359749168</t>
  </si>
  <si>
    <t>3</t>
  </si>
  <si>
    <t>15619100</t>
  </si>
  <si>
    <t>drát poplastovaný kruhový napínací 2,5/3,5mm</t>
  </si>
  <si>
    <t>m</t>
  </si>
  <si>
    <t>-1089863648</t>
  </si>
  <si>
    <t>28411090</t>
  </si>
  <si>
    <t>hmota nátěrová na podklady ochranná polymerní pro zátěž střední a silnou</t>
  </si>
  <si>
    <t>litr</t>
  </si>
  <si>
    <t>1975681420</t>
  </si>
  <si>
    <t>31327504</t>
  </si>
  <si>
    <t>pletivo drátěné plastifikované se čtvercovými oky 50/2,2mm v 2000mm</t>
  </si>
  <si>
    <t>1990626249</t>
  </si>
  <si>
    <t>PSV</t>
  </si>
  <si>
    <t>Práce a dodávky PSV</t>
  </si>
  <si>
    <t>767</t>
  </si>
  <si>
    <t>Konstrukce zámečnické</t>
  </si>
  <si>
    <t>14</t>
  </si>
  <si>
    <t>K</t>
  </si>
  <si>
    <t>767122112</t>
  </si>
  <si>
    <t>Montáž stěn s výplní z drátěné sítě, svařované</t>
  </si>
  <si>
    <t>16</t>
  </si>
  <si>
    <t>-1936367502</t>
  </si>
  <si>
    <t>7</t>
  </si>
  <si>
    <t>767995117</t>
  </si>
  <si>
    <t>Montáž atypických zámečnických konstrukcí hmotnosti do 500 kg</t>
  </si>
  <si>
    <t>kg</t>
  </si>
  <si>
    <t>-1152074958</t>
  </si>
  <si>
    <t>998767106</t>
  </si>
  <si>
    <t>Přesun hmot tonážní pro zámečnické konstrukce v objektech v do 60 m</t>
  </si>
  <si>
    <t>1487231517</t>
  </si>
  <si>
    <t>9</t>
  </si>
  <si>
    <t>998767181</t>
  </si>
  <si>
    <t>Příplatek k přesunu hmot tonážní 767 prováděný bez použití mechanizace</t>
  </si>
  <si>
    <t>2010909250</t>
  </si>
  <si>
    <t>10</t>
  </si>
  <si>
    <t>998767194</t>
  </si>
  <si>
    <t>Příplatek k přesunu hmot tonážní 767 za zvětšený přesun do 1000 m</t>
  </si>
  <si>
    <t>28041416</t>
  </si>
  <si>
    <t>11</t>
  </si>
  <si>
    <t>998767206</t>
  </si>
  <si>
    <t>Přesun hmot procentní pro zámečnické konstrukce v objektech v do 60 m</t>
  </si>
  <si>
    <t>%</t>
  </si>
  <si>
    <t>627071219</t>
  </si>
  <si>
    <t>789</t>
  </si>
  <si>
    <t>Povrchové úpravy ocelových konstrukcí a technologických zařízení</t>
  </si>
  <si>
    <t>17</t>
  </si>
  <si>
    <t>789325316</t>
  </si>
  <si>
    <t>Nátěr ocelových konstrukcí třídy I dvousložkový polyuretanový mezivrstva tl do 80 μm</t>
  </si>
  <si>
    <t>458485417</t>
  </si>
  <si>
    <t>HZS</t>
  </si>
  <si>
    <t>Hodinové zúčtovací sazby</t>
  </si>
  <si>
    <t>18</t>
  </si>
  <si>
    <t>HZS2132</t>
  </si>
  <si>
    <t>Hodinová zúčtovací sazba zámečník odborný</t>
  </si>
  <si>
    <t>hod</t>
  </si>
  <si>
    <t>512</t>
  </si>
  <si>
    <t>1371683814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</si>
</sst>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sz val="8"/>
      <color rgb="FF969696"/>
      <name val="Arial CE"/>
    </font>
    <font>
      <b/>
      <sz val="8"/>
      <color rgb="FF969696"/>
      <name val="Arial CE"/>
    </font>
    <font>
      <b/>
      <sz val="11"/>
      <name val="Arial CE"/>
    </font>
    <font>
      <sz val="10"/>
      <color rgb="FF464646"/>
      <name val="Arial CE"/>
    </font>
    <font>
      <sz val="10"/>
      <name val="Arial CE"/>
    </font>
    <font>
      <sz val="9"/>
      <color rgb="FF969696"/>
      <name val="Arial CE"/>
    </font>
    <font>
      <b/>
      <sz val="10"/>
      <name val="Arial CE"/>
    </font>
    <font>
      <b/>
      <sz val="12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b/>
      <sz val="12"/>
      <color rgb="FF960000"/>
      <name val="Arial CE"/>
    </font>
    <font>
      <sz val="12"/>
      <name val="Arial CE"/>
    </font>
    <font>
      <u/>
      <sz val="11"/>
      <color theme="10"/>
      <name val="Calibri"/>
      <scheme val="minor"/>
    </font>
    <font>
      <sz val="18"/>
      <color theme="10"/>
      <name val="Wingdings 2"/>
    </font>
    <font>
      <sz val="11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003366"/>
      <name val="Arial CE"/>
    </font>
    <font>
      <sz val="10"/>
      <color rgb="FF969696"/>
      <name val="Arial CE"/>
    </font>
    <font>
      <b/>
      <sz val="12"/>
      <color rgb="FF800000"/>
      <name val="Arial CE"/>
    </font>
    <font>
      <sz val="12"/>
      <color rgb="FF003366"/>
      <name val="Arial CE"/>
    </font>
    <font>
      <sz val="8"/>
      <color rgb="FF960000"/>
      <name val="Arial CE"/>
    </font>
    <font>
      <i/>
      <sz val="8"/>
      <color rgb="FF0000FF"/>
      <name val="Arial CE"/>
    </font>
    <font>
      <sz val="8"/>
      <color rgb="FF003366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29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2" borderId="0" xfId="0" applyFill="1" applyAlignment="1" applyProtection="1">
      <alignment horizontal="left" vertical="center"/>
      <protection locked="0"/>
    </xf>
    <xf numFmtId="49" fontId="0" fillId="2" borderId="0" xfId="0" applyNumberFormat="1" applyFill="1" applyAlignment="1" applyProtection="1">
      <alignment horizontal="left" vertical="center"/>
      <protection locked="0"/>
    </xf>
    <xf numFmtId="49" fontId="0" fillId="2" borderId="0" xfId="0" applyNumberFormat="1" applyFill="1" applyAlignment="1" applyProtection="1">
      <alignment horizontal="left" vertical="center"/>
      <protection locked="0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4" xfId="0" applyBorder="1"/>
    <xf numFmtId="0" fontId="8" fillId="0" borderId="0" xfId="0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0" fillId="3" borderId="0" xfId="0" applyFill="1" applyAlignment="1">
      <alignment vertical="center"/>
    </xf>
    <xf numFmtId="0" fontId="12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12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right" vertical="center"/>
    </xf>
    <xf numFmtId="0" fontId="15" fillId="4" borderId="8" xfId="0" applyFont="1" applyFill="1" applyBorder="1" applyAlignment="1">
      <alignment horizontal="left" vertical="center"/>
    </xf>
    <xf numFmtId="0" fontId="15" fillId="4" borderId="0" xfId="0" applyFont="1" applyFill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4" fontId="16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166" fontId="14" fillId="0" borderId="0" xfId="0" applyNumberFormat="1" applyFont="1" applyAlignment="1">
      <alignment vertical="center"/>
    </xf>
    <xf numFmtId="4" fontId="14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22" xfId="0" applyBorder="1" applyAlignment="1">
      <alignment vertical="center"/>
    </xf>
    <xf numFmtId="0" fontId="24" fillId="0" borderId="0" xfId="0" applyFont="1" applyAlignment="1">
      <alignment horizontal="left" vertical="center"/>
    </xf>
    <xf numFmtId="4" fontId="24" fillId="2" borderId="0" xfId="0" applyNumberFormat="1" applyFont="1" applyFill="1" applyAlignment="1" applyProtection="1">
      <alignment vertical="center"/>
      <protection locked="0"/>
    </xf>
    <xf numFmtId="4" fontId="24" fillId="0" borderId="0" xfId="0" applyNumberFormat="1" applyFont="1" applyAlignment="1">
      <alignment vertical="center"/>
    </xf>
    <xf numFmtId="164" fontId="25" fillId="2" borderId="14" xfId="0" applyNumberFormat="1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 applyProtection="1">
      <alignment horizontal="center" vertical="center"/>
      <protection locked="0"/>
    </xf>
    <xf numFmtId="4" fontId="25" fillId="0" borderId="1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24" fillId="2" borderId="0" xfId="0" applyFont="1" applyFill="1" applyAlignment="1" applyProtection="1">
      <alignment horizontal="left" vertical="center"/>
      <protection locked="0"/>
    </xf>
    <xf numFmtId="164" fontId="25" fillId="2" borderId="19" xfId="0" applyNumberFormat="1" applyFont="1" applyFill="1" applyBorder="1" applyAlignment="1" applyProtection="1">
      <alignment horizontal="center" vertical="center"/>
      <protection locked="0"/>
    </xf>
    <xf numFmtId="0" fontId="25" fillId="2" borderId="20" xfId="0" applyFont="1" applyFill="1" applyBorder="1" applyAlignment="1" applyProtection="1">
      <alignment horizontal="center" vertical="center"/>
      <protection locked="0"/>
    </xf>
    <xf numFmtId="4" fontId="25" fillId="0" borderId="21" xfId="0" applyNumberFormat="1" applyFont="1" applyBorder="1" applyAlignment="1">
      <alignment vertical="center"/>
    </xf>
    <xf numFmtId="0" fontId="16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4" fontId="16" fillId="4" borderId="0" xfId="0" applyNumberFormat="1" applyFont="1" applyFill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5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65" fontId="0" fillId="0" borderId="0" xfId="0" applyNumberFormat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locked="0"/>
    </xf>
    <xf numFmtId="164" fontId="5" fillId="0" borderId="0" xfId="0" applyNumberFormat="1" applyFont="1" applyAlignment="1" applyProtection="1">
      <alignment horizontal="right" vertical="center"/>
      <protection locked="0"/>
    </xf>
    <xf numFmtId="0" fontId="12" fillId="4" borderId="6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right" vertical="center"/>
    </xf>
    <xf numFmtId="0" fontId="12" fillId="4" borderId="7" xfId="0" applyFont="1" applyFill="1" applyBorder="1" applyAlignment="1">
      <alignment horizontal="center" vertical="center"/>
    </xf>
    <xf numFmtId="0" fontId="0" fillId="4" borderId="7" xfId="0" applyFill="1" applyBorder="1" applyAlignment="1" applyProtection="1">
      <alignment vertical="center"/>
      <protection locked="0"/>
    </xf>
    <xf numFmtId="4" fontId="12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5" fillId="4" borderId="0" xfId="0" applyFont="1" applyFill="1" applyAlignment="1">
      <alignment horizontal="left" vertical="center"/>
    </xf>
    <xf numFmtId="0" fontId="15" fillId="4" borderId="0" xfId="0" applyFont="1" applyFill="1" applyAlignment="1" applyProtection="1">
      <alignment horizontal="right" vertical="center"/>
      <protection locked="0"/>
    </xf>
    <xf numFmtId="0" fontId="15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4" fontId="16" fillId="0" borderId="0" xfId="0" applyNumberFormat="1" applyFont="1" applyAlignment="1" applyProtection="1">
      <alignment vertical="center"/>
      <protection locked="0"/>
    </xf>
    <xf numFmtId="0" fontId="27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horizontal="left" vertical="center"/>
    </xf>
    <xf numFmtId="0" fontId="27" fillId="0" borderId="20" xfId="0" applyFont="1" applyBorder="1" applyAlignment="1">
      <alignment vertical="center"/>
    </xf>
    <xf numFmtId="4" fontId="27" fillId="0" borderId="20" xfId="0" applyNumberFormat="1" applyFont="1" applyBorder="1" applyAlignment="1" applyProtection="1">
      <alignment vertical="center"/>
      <protection locked="0"/>
    </xf>
    <xf numFmtId="4" fontId="27" fillId="0" borderId="20" xfId="0" applyNumberFormat="1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20" xfId="0" applyFont="1" applyBorder="1" applyAlignment="1">
      <alignment horizontal="left" vertical="center"/>
    </xf>
    <xf numFmtId="0" fontId="24" fillId="0" borderId="20" xfId="0" applyFont="1" applyBorder="1" applyAlignment="1">
      <alignment vertical="center"/>
    </xf>
    <xf numFmtId="4" fontId="24" fillId="0" borderId="20" xfId="0" applyNumberFormat="1" applyFont="1" applyBorder="1" applyAlignment="1" applyProtection="1">
      <alignment vertical="center"/>
      <protection locked="0"/>
    </xf>
    <xf numFmtId="4" fontId="24" fillId="0" borderId="20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4" fontId="24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24" fillId="0" borderId="0" xfId="0" applyFont="1" applyAlignment="1">
      <alignment horizontal="left" vertical="center"/>
    </xf>
    <xf numFmtId="0" fontId="0" fillId="4" borderId="0" xfId="0" applyFill="1" applyAlignment="1" applyProtection="1">
      <alignment vertical="center"/>
      <protection locked="0"/>
    </xf>
    <xf numFmtId="4" fontId="16" fillId="4" borderId="0" xfId="0" applyNumberFormat="1" applyFont="1" applyFill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 wrapText="1"/>
      <protection locked="0"/>
    </xf>
    <xf numFmtId="0" fontId="15" fillId="4" borderId="18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6" fillId="0" borderId="0" xfId="0" applyNumberFormat="1" applyFont="1"/>
    <xf numFmtId="4" fontId="28" fillId="0" borderId="12" xfId="0" applyNumberFormat="1" applyFont="1" applyBorder="1"/>
    <xf numFmtId="166" fontId="28" fillId="0" borderId="12" xfId="0" applyNumberFormat="1" applyFont="1" applyBorder="1"/>
    <xf numFmtId="4" fontId="13" fillId="0" borderId="0" xfId="0" applyNumberFormat="1" applyFont="1" applyAlignment="1">
      <alignment vertical="center"/>
    </xf>
    <xf numFmtId="0" fontId="29" fillId="0" borderId="23" xfId="0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left" vertical="center" wrapText="1"/>
    </xf>
    <xf numFmtId="0" fontId="29" fillId="0" borderId="23" xfId="0" applyFont="1" applyBorder="1" applyAlignment="1">
      <alignment horizontal="left" vertical="center" wrapText="1"/>
    </xf>
    <xf numFmtId="0" fontId="29" fillId="0" borderId="23" xfId="0" applyFont="1" applyBorder="1" applyAlignment="1">
      <alignment horizontal="center" vertical="center" wrapText="1"/>
    </xf>
    <xf numFmtId="167" fontId="29" fillId="0" borderId="23" xfId="0" applyNumberFormat="1" applyFont="1" applyBorder="1" applyAlignment="1">
      <alignment vertical="center"/>
    </xf>
    <xf numFmtId="4" fontId="29" fillId="2" borderId="23" xfId="0" applyNumberFormat="1" applyFont="1" applyFill="1" applyBorder="1" applyAlignment="1" applyProtection="1">
      <alignment vertical="center"/>
      <protection locked="0"/>
    </xf>
    <xf numFmtId="0" fontId="29" fillId="0" borderId="23" xfId="0" applyFont="1" applyBorder="1" applyAlignment="1" applyProtection="1">
      <alignment vertical="center"/>
      <protection locked="0"/>
    </xf>
    <xf numFmtId="4" fontId="29" fillId="0" borderId="23" xfId="0" applyNumberFormat="1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9" fillId="2" borderId="14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166" fontId="5" fillId="0" borderId="0" xfId="0" applyNumberFormat="1" applyFont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30" fillId="0" borderId="3" xfId="0" applyFont="1" applyBorder="1"/>
    <xf numFmtId="0" fontId="30" fillId="0" borderId="0" xfId="0" applyFont="1"/>
    <xf numFmtId="0" fontId="3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0" fillId="0" borderId="0" xfId="0" applyFont="1" applyProtection="1">
      <protection locked="0"/>
    </xf>
    <xf numFmtId="4" fontId="27" fillId="0" borderId="0" xfId="0" applyNumberFormat="1" applyFont="1"/>
    <xf numFmtId="0" fontId="30" fillId="0" borderId="14" xfId="0" applyFont="1" applyBorder="1"/>
    <xf numFmtId="4" fontId="30" fillId="0" borderId="0" xfId="0" applyNumberFormat="1" applyFont="1"/>
    <xf numFmtId="166" fontId="30" fillId="0" borderId="0" xfId="0" applyNumberFormat="1" applyFont="1"/>
    <xf numFmtId="0" fontId="30" fillId="0" borderId="15" xfId="0" applyFont="1" applyBorder="1"/>
    <xf numFmtId="0" fontId="30" fillId="0" borderId="0" xfId="0" applyFont="1" applyAlignment="1">
      <alignment horizontal="center"/>
    </xf>
    <xf numFmtId="4" fontId="30" fillId="0" borderId="0" xfId="0" applyNumberFormat="1" applyFont="1" applyAlignment="1">
      <alignment vertical="center"/>
    </xf>
    <xf numFmtId="0" fontId="24" fillId="0" borderId="0" xfId="0" applyFont="1" applyAlignment="1">
      <alignment horizontal="left"/>
    </xf>
    <xf numFmtId="4" fontId="24" fillId="0" borderId="0" xfId="0" applyNumberFormat="1" applyFont="1"/>
    <xf numFmtId="0" fontId="0" fillId="0" borderId="23" xfId="0" applyBorder="1" applyAlignment="1">
      <alignment horizontal="center" vertical="center"/>
    </xf>
    <xf numFmtId="49" fontId="0" fillId="0" borderId="23" xfId="0" applyNumberForma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167" fontId="0" fillId="0" borderId="23" xfId="0" applyNumberFormat="1" applyBorder="1" applyAlignment="1">
      <alignment vertical="center"/>
    </xf>
    <xf numFmtId="4" fontId="0" fillId="2" borderId="23" xfId="0" applyNumberFormat="1" applyFill="1" applyBorder="1" applyAlignment="1" applyProtection="1">
      <alignment vertical="center"/>
      <protection locked="0"/>
    </xf>
    <xf numFmtId="4" fontId="0" fillId="0" borderId="23" xfId="0" applyNumberFormat="1" applyBorder="1" applyAlignment="1">
      <alignment vertical="center"/>
    </xf>
    <xf numFmtId="0" fontId="5" fillId="2" borderId="14" xfId="0" applyFont="1" applyFill="1" applyBorder="1" applyAlignment="1" applyProtection="1">
      <alignment horizontal="left" vertical="center"/>
      <protection locked="0"/>
    </xf>
    <xf numFmtId="167" fontId="0" fillId="2" borderId="23" xfId="0" applyNumberFormat="1" applyFill="1" applyBorder="1" applyAlignment="1" applyProtection="1">
      <alignment vertical="center"/>
      <protection locked="0"/>
    </xf>
    <xf numFmtId="0" fontId="5" fillId="2" borderId="19" xfId="0" applyFont="1" applyFill="1" applyBorder="1" applyAlignment="1" applyProtection="1">
      <alignment horizontal="left" vertical="center"/>
      <protection locked="0"/>
    </xf>
    <xf numFmtId="0" fontId="5" fillId="0" borderId="20" xfId="0" applyFont="1" applyBorder="1" applyAlignment="1">
      <alignment horizontal="center" vertical="center"/>
    </xf>
    <xf numFmtId="4" fontId="5" fillId="0" borderId="20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6" fontId="5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K&#352;%20-%20z&#225;zem&#237;%20tygr&#367;%20-%20V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003 - 003 Tygr šelminec"/>
    </sheetNames>
    <sheetDataSet>
      <sheetData sheetId="0">
        <row r="6">
          <cell r="K6" t="str">
            <v>Zámečnické úpravy ZOO Praha</v>
          </cell>
        </row>
        <row r="8">
          <cell r="AN8" t="str">
            <v>22. 2. 2019</v>
          </cell>
        </row>
        <row r="10">
          <cell r="AN10" t="str">
            <v/>
          </cell>
        </row>
        <row r="11">
          <cell r="E11" t="str">
            <v xml:space="preserve"> </v>
          </cell>
          <cell r="AN11" t="str">
            <v/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>
        <row r="31">
          <cell r="K31">
            <v>0</v>
          </cell>
        </row>
        <row r="32">
          <cell r="K32">
            <v>0</v>
          </cell>
        </row>
        <row r="34">
          <cell r="K34">
            <v>0</v>
          </cell>
        </row>
        <row r="37">
          <cell r="F37">
            <v>0</v>
          </cell>
          <cell r="K37">
            <v>0</v>
          </cell>
        </row>
        <row r="38">
          <cell r="F38">
            <v>0</v>
          </cell>
          <cell r="K38">
            <v>0</v>
          </cell>
        </row>
        <row r="39">
          <cell r="F39">
            <v>0</v>
          </cell>
          <cell r="K39">
            <v>0</v>
          </cell>
        </row>
        <row r="40">
          <cell r="F40">
            <v>0</v>
          </cell>
          <cell r="K40">
            <v>0</v>
          </cell>
        </row>
        <row r="41">
          <cell r="F41">
            <v>0</v>
          </cell>
        </row>
        <row r="97">
          <cell r="T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9"/>
  <sheetViews>
    <sheetView showGridLines="0" tabSelected="1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9" width="25.83203125" hidden="1" customWidth="1"/>
    <col min="50" max="51" width="21.6640625" hidden="1" customWidth="1"/>
    <col min="52" max="53" width="25" hidden="1" customWidth="1"/>
    <col min="54" max="54" width="21.6640625" hidden="1" customWidth="1"/>
    <col min="55" max="55" width="19.1640625" hidden="1" customWidth="1"/>
    <col min="56" max="56" width="25" hidden="1" customWidth="1"/>
    <col min="57" max="57" width="21.6640625" hidden="1" customWidth="1"/>
    <col min="58" max="58" width="19.1640625" hidden="1" customWidth="1"/>
    <col min="59" max="59" width="66.5" customWidth="1"/>
  </cols>
  <sheetData>
    <row r="1" spans="1:74">
      <c r="A1" s="1" t="s">
        <v>0</v>
      </c>
      <c r="AZ1" s="1" t="s">
        <v>1</v>
      </c>
      <c r="BA1" s="1" t="s">
        <v>2</v>
      </c>
      <c r="BB1" s="1" t="s">
        <v>3</v>
      </c>
      <c r="BT1" s="1" t="s">
        <v>4</v>
      </c>
      <c r="BU1" s="1" t="s">
        <v>5</v>
      </c>
      <c r="BV1" s="1" t="s">
        <v>6</v>
      </c>
    </row>
    <row r="2" spans="1:74" ht="36.950000000000003" customHeight="1"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S2" s="3" t="s">
        <v>7</v>
      </c>
      <c r="BT2" s="3" t="s">
        <v>8</v>
      </c>
    </row>
    <row r="3" spans="1:74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7</v>
      </c>
      <c r="BT3" s="3" t="s">
        <v>9</v>
      </c>
    </row>
    <row r="4" spans="1:74" ht="24.95" customHeight="1">
      <c r="B4" s="6"/>
      <c r="D4" s="7" t="s">
        <v>10</v>
      </c>
      <c r="AR4" s="6"/>
      <c r="AS4" s="8" t="s">
        <v>11</v>
      </c>
      <c r="BG4" s="9" t="s">
        <v>12</v>
      </c>
      <c r="BS4" s="3" t="s">
        <v>13</v>
      </c>
    </row>
    <row r="5" spans="1:74" ht="12" customHeight="1">
      <c r="B5" s="6"/>
      <c r="D5" s="10" t="s">
        <v>14</v>
      </c>
      <c r="K5" s="11" t="s">
        <v>15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R5" s="6"/>
      <c r="BG5" s="12" t="s">
        <v>16</v>
      </c>
      <c r="BS5" s="3" t="s">
        <v>7</v>
      </c>
    </row>
    <row r="6" spans="1:74" ht="36.950000000000003" customHeight="1">
      <c r="B6" s="6"/>
      <c r="D6" s="13" t="s">
        <v>17</v>
      </c>
      <c r="K6" s="14" t="s">
        <v>18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R6" s="6"/>
      <c r="BG6" s="15"/>
      <c r="BS6" s="3" t="s">
        <v>7</v>
      </c>
    </row>
    <row r="7" spans="1:74" ht="12" customHeight="1">
      <c r="B7" s="6"/>
      <c r="D7" s="16" t="s">
        <v>19</v>
      </c>
      <c r="K7" s="3" t="s">
        <v>1</v>
      </c>
      <c r="AK7" s="16" t="s">
        <v>20</v>
      </c>
      <c r="AN7" s="3" t="s">
        <v>1</v>
      </c>
      <c r="AR7" s="6"/>
      <c r="BG7" s="15"/>
      <c r="BS7" s="3" t="s">
        <v>7</v>
      </c>
    </row>
    <row r="8" spans="1:74" ht="12" customHeight="1">
      <c r="B8" s="6"/>
      <c r="D8" s="16" t="s">
        <v>21</v>
      </c>
      <c r="K8" s="3" t="s">
        <v>22</v>
      </c>
      <c r="AK8" s="16" t="s">
        <v>23</v>
      </c>
      <c r="AN8" s="17" t="s">
        <v>24</v>
      </c>
      <c r="AR8" s="6"/>
      <c r="BG8" s="15"/>
      <c r="BS8" s="3" t="s">
        <v>7</v>
      </c>
    </row>
    <row r="9" spans="1:74" ht="14.45" customHeight="1">
      <c r="B9" s="6"/>
      <c r="AR9" s="6"/>
      <c r="BG9" s="15"/>
      <c r="BS9" s="3" t="s">
        <v>7</v>
      </c>
    </row>
    <row r="10" spans="1:74" ht="12" customHeight="1">
      <c r="B10" s="6"/>
      <c r="D10" s="16" t="s">
        <v>25</v>
      </c>
      <c r="AK10" s="16" t="s">
        <v>26</v>
      </c>
      <c r="AN10" s="3" t="s">
        <v>1</v>
      </c>
      <c r="AR10" s="6"/>
      <c r="BG10" s="15"/>
      <c r="BS10" s="3" t="s">
        <v>7</v>
      </c>
    </row>
    <row r="11" spans="1:74" ht="18.399999999999999" customHeight="1">
      <c r="B11" s="6"/>
      <c r="E11" s="3" t="s">
        <v>22</v>
      </c>
      <c r="AK11" s="16" t="s">
        <v>27</v>
      </c>
      <c r="AN11" s="3" t="s">
        <v>1</v>
      </c>
      <c r="AR11" s="6"/>
      <c r="BG11" s="15"/>
      <c r="BS11" s="3" t="s">
        <v>7</v>
      </c>
    </row>
    <row r="12" spans="1:74" ht="6.95" customHeight="1">
      <c r="B12" s="6"/>
      <c r="AR12" s="6"/>
      <c r="BG12" s="15"/>
      <c r="BS12" s="3" t="s">
        <v>7</v>
      </c>
    </row>
    <row r="13" spans="1:74" ht="12" customHeight="1">
      <c r="B13" s="6"/>
      <c r="D13" s="16" t="s">
        <v>28</v>
      </c>
      <c r="AK13" s="16" t="s">
        <v>26</v>
      </c>
      <c r="AN13" s="18" t="s">
        <v>29</v>
      </c>
      <c r="AR13" s="6"/>
      <c r="BG13" s="15"/>
      <c r="BS13" s="3" t="s">
        <v>7</v>
      </c>
    </row>
    <row r="14" spans="1:74">
      <c r="B14" s="6"/>
      <c r="E14" s="19" t="s">
        <v>29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16" t="s">
        <v>27</v>
      </c>
      <c r="AN14" s="18" t="s">
        <v>29</v>
      </c>
      <c r="AR14" s="6"/>
      <c r="BG14" s="15"/>
      <c r="BS14" s="3" t="s">
        <v>7</v>
      </c>
    </row>
    <row r="15" spans="1:74" ht="6.95" customHeight="1">
      <c r="B15" s="6"/>
      <c r="AR15" s="6"/>
      <c r="BG15" s="15"/>
      <c r="BS15" s="3" t="s">
        <v>4</v>
      </c>
    </row>
    <row r="16" spans="1:74" ht="12" customHeight="1">
      <c r="B16" s="6"/>
      <c r="D16" s="16" t="s">
        <v>30</v>
      </c>
      <c r="AK16" s="16" t="s">
        <v>26</v>
      </c>
      <c r="AN16" s="3" t="s">
        <v>1</v>
      </c>
      <c r="AR16" s="6"/>
      <c r="BG16" s="15"/>
      <c r="BS16" s="3" t="s">
        <v>4</v>
      </c>
    </row>
    <row r="17" spans="2:71" ht="18.399999999999999" customHeight="1">
      <c r="B17" s="6"/>
      <c r="E17" s="3" t="s">
        <v>22</v>
      </c>
      <c r="AK17" s="16" t="s">
        <v>27</v>
      </c>
      <c r="AN17" s="3" t="s">
        <v>1</v>
      </c>
      <c r="AR17" s="6"/>
      <c r="BG17" s="15"/>
      <c r="BS17" s="3" t="s">
        <v>5</v>
      </c>
    </row>
    <row r="18" spans="2:71" ht="6.95" customHeight="1">
      <c r="B18" s="6"/>
      <c r="AR18" s="6"/>
      <c r="BG18" s="15"/>
      <c r="BS18" s="3" t="s">
        <v>7</v>
      </c>
    </row>
    <row r="19" spans="2:71" ht="12" customHeight="1">
      <c r="B19" s="6"/>
      <c r="D19" s="16" t="s">
        <v>31</v>
      </c>
      <c r="AK19" s="16" t="s">
        <v>26</v>
      </c>
      <c r="AN19" s="3" t="s">
        <v>1</v>
      </c>
      <c r="AR19" s="6"/>
      <c r="BG19" s="15"/>
      <c r="BS19" s="3" t="s">
        <v>7</v>
      </c>
    </row>
    <row r="20" spans="2:71" ht="18.399999999999999" customHeight="1">
      <c r="B20" s="6"/>
      <c r="E20" s="3" t="s">
        <v>22</v>
      </c>
      <c r="AK20" s="16" t="s">
        <v>27</v>
      </c>
      <c r="AN20" s="3" t="s">
        <v>1</v>
      </c>
      <c r="AR20" s="6"/>
      <c r="BG20" s="15"/>
      <c r="BS20" s="3" t="s">
        <v>5</v>
      </c>
    </row>
    <row r="21" spans="2:71" ht="6.95" customHeight="1">
      <c r="B21" s="6"/>
      <c r="AR21" s="6"/>
      <c r="BG21" s="15"/>
    </row>
    <row r="22" spans="2:71" ht="12" customHeight="1">
      <c r="B22" s="6"/>
      <c r="D22" s="16" t="s">
        <v>32</v>
      </c>
      <c r="AR22" s="6"/>
      <c r="BG22" s="15"/>
    </row>
    <row r="23" spans="2:71" ht="16.5" customHeight="1">
      <c r="B23" s="6"/>
      <c r="E23" s="21" t="s">
        <v>1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R23" s="6"/>
      <c r="BG23" s="15"/>
    </row>
    <row r="24" spans="2:71" ht="6.95" customHeight="1">
      <c r="B24" s="6"/>
      <c r="AR24" s="6"/>
      <c r="BG24" s="15"/>
    </row>
    <row r="25" spans="2:71" ht="6.95" customHeight="1">
      <c r="B25" s="6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6"/>
      <c r="BG25" s="15"/>
    </row>
    <row r="26" spans="2:71" ht="14.45" customHeight="1">
      <c r="B26" s="6"/>
      <c r="D26" s="23" t="s">
        <v>33</v>
      </c>
      <c r="AK26" s="24">
        <f>ROUND(AG59,2)</f>
        <v>0</v>
      </c>
      <c r="AL26" s="2"/>
      <c r="AM26" s="2"/>
      <c r="AN26" s="2"/>
      <c r="AO26" s="2"/>
      <c r="AR26" s="6"/>
      <c r="BG26" s="15"/>
    </row>
    <row r="27" spans="2:71" ht="12">
      <c r="B27" s="6"/>
      <c r="E27" s="25" t="s">
        <v>34</v>
      </c>
      <c r="AK27" s="26">
        <f>ROUND(AS59,2)</f>
        <v>0</v>
      </c>
      <c r="AL27" s="26"/>
      <c r="AM27" s="26"/>
      <c r="AN27" s="26"/>
      <c r="AO27" s="26"/>
      <c r="AR27" s="6"/>
      <c r="BG27" s="15"/>
    </row>
    <row r="28" spans="2:71" s="28" customFormat="1" ht="12">
      <c r="B28" s="27"/>
      <c r="E28" s="25" t="s">
        <v>35</v>
      </c>
      <c r="AK28" s="26">
        <f>ROUND(AT59,2)</f>
        <v>0</v>
      </c>
      <c r="AL28" s="26"/>
      <c r="AM28" s="26"/>
      <c r="AN28" s="26"/>
      <c r="AO28" s="26"/>
      <c r="AR28" s="27"/>
      <c r="BG28" s="15"/>
    </row>
    <row r="29" spans="2:71" s="28" customFormat="1" ht="14.45" customHeight="1">
      <c r="B29" s="27"/>
      <c r="D29" s="23" t="s">
        <v>36</v>
      </c>
      <c r="AK29" s="24">
        <f>ROUND(AG62, 2)</f>
        <v>0</v>
      </c>
      <c r="AL29" s="24"/>
      <c r="AM29" s="24"/>
      <c r="AN29" s="24"/>
      <c r="AO29" s="24"/>
      <c r="AR29" s="27"/>
      <c r="BG29" s="15"/>
    </row>
    <row r="30" spans="2:71" s="28" customFormat="1" ht="6.95" customHeight="1">
      <c r="B30" s="27"/>
      <c r="AR30" s="27"/>
      <c r="BG30" s="15"/>
    </row>
    <row r="31" spans="2:71" s="28" customFormat="1" ht="25.9" customHeight="1">
      <c r="B31" s="27"/>
      <c r="D31" s="29" t="s">
        <v>37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1">
        <f>ROUND(AK26 + AK29, 2)</f>
        <v>0</v>
      </c>
      <c r="AL31" s="32"/>
      <c r="AM31" s="32"/>
      <c r="AN31" s="32"/>
      <c r="AO31" s="32"/>
      <c r="AR31" s="27"/>
      <c r="BG31" s="15"/>
    </row>
    <row r="32" spans="2:71" s="28" customFormat="1" ht="6.95" customHeight="1">
      <c r="B32" s="27"/>
      <c r="AR32" s="27"/>
      <c r="BG32" s="15"/>
    </row>
    <row r="33" spans="2:59" s="28" customFormat="1">
      <c r="B33" s="27"/>
      <c r="L33" s="33" t="s">
        <v>38</v>
      </c>
      <c r="M33" s="33"/>
      <c r="N33" s="33"/>
      <c r="O33" s="33"/>
      <c r="P33" s="33"/>
      <c r="W33" s="33" t="s">
        <v>39</v>
      </c>
      <c r="X33" s="33"/>
      <c r="Y33" s="33"/>
      <c r="Z33" s="33"/>
      <c r="AA33" s="33"/>
      <c r="AB33" s="33"/>
      <c r="AC33" s="33"/>
      <c r="AD33" s="33"/>
      <c r="AE33" s="33"/>
      <c r="AK33" s="33" t="s">
        <v>40</v>
      </c>
      <c r="AL33" s="33"/>
      <c r="AM33" s="33"/>
      <c r="AN33" s="33"/>
      <c r="AO33" s="33"/>
      <c r="AR33" s="27"/>
      <c r="BG33" s="15"/>
    </row>
    <row r="34" spans="2:59" s="35" customFormat="1" ht="14.45" customHeight="1">
      <c r="B34" s="34"/>
      <c r="D34" s="16" t="s">
        <v>41</v>
      </c>
      <c r="F34" s="16" t="s">
        <v>42</v>
      </c>
      <c r="L34" s="36">
        <v>0.21</v>
      </c>
      <c r="M34" s="37"/>
      <c r="N34" s="37"/>
      <c r="O34" s="37"/>
      <c r="P34" s="37"/>
      <c r="W34" s="38">
        <f>ROUND(BB59 + SUM(CD62:CD66), 2)</f>
        <v>0</v>
      </c>
      <c r="X34" s="37"/>
      <c r="Y34" s="37"/>
      <c r="Z34" s="37"/>
      <c r="AA34" s="37"/>
      <c r="AB34" s="37"/>
      <c r="AC34" s="37"/>
      <c r="AD34" s="37"/>
      <c r="AE34" s="37"/>
      <c r="AK34" s="38">
        <f>ROUND(AX59 + SUM(BY62:BY66), 2)</f>
        <v>0</v>
      </c>
      <c r="AL34" s="37"/>
      <c r="AM34" s="37"/>
      <c r="AN34" s="37"/>
      <c r="AO34" s="37"/>
      <c r="AR34" s="34"/>
      <c r="BG34" s="15"/>
    </row>
    <row r="35" spans="2:59" s="35" customFormat="1" ht="14.45" customHeight="1">
      <c r="B35" s="34"/>
      <c r="F35" s="16" t="s">
        <v>43</v>
      </c>
      <c r="L35" s="36">
        <v>0.15</v>
      </c>
      <c r="M35" s="37"/>
      <c r="N35" s="37"/>
      <c r="O35" s="37"/>
      <c r="P35" s="37"/>
      <c r="W35" s="38">
        <f>ROUND(BC59 + SUM(CE62:CE66), 2)</f>
        <v>0</v>
      </c>
      <c r="X35" s="37"/>
      <c r="Y35" s="37"/>
      <c r="Z35" s="37"/>
      <c r="AA35" s="37"/>
      <c r="AB35" s="37"/>
      <c r="AC35" s="37"/>
      <c r="AD35" s="37"/>
      <c r="AE35" s="37"/>
      <c r="AK35" s="38">
        <f>ROUND(AY59 + SUM(BZ62:BZ66), 2)</f>
        <v>0</v>
      </c>
      <c r="AL35" s="37"/>
      <c r="AM35" s="37"/>
      <c r="AN35" s="37"/>
      <c r="AO35" s="37"/>
      <c r="AR35" s="34"/>
    </row>
    <row r="36" spans="2:59" s="35" customFormat="1" ht="14.45" hidden="1" customHeight="1">
      <c r="B36" s="34"/>
      <c r="F36" s="16" t="s">
        <v>44</v>
      </c>
      <c r="L36" s="36">
        <v>0.21</v>
      </c>
      <c r="M36" s="37"/>
      <c r="N36" s="37"/>
      <c r="O36" s="37"/>
      <c r="P36" s="37"/>
      <c r="W36" s="38">
        <f>ROUND(BD59 + SUM(CF62:CF66), 2)</f>
        <v>0</v>
      </c>
      <c r="X36" s="37"/>
      <c r="Y36" s="37"/>
      <c r="Z36" s="37"/>
      <c r="AA36" s="37"/>
      <c r="AB36" s="37"/>
      <c r="AC36" s="37"/>
      <c r="AD36" s="37"/>
      <c r="AE36" s="37"/>
      <c r="AK36" s="38">
        <v>0</v>
      </c>
      <c r="AL36" s="37"/>
      <c r="AM36" s="37"/>
      <c r="AN36" s="37"/>
      <c r="AO36" s="37"/>
      <c r="AR36" s="34"/>
    </row>
    <row r="37" spans="2:59" s="35" customFormat="1" ht="14.45" hidden="1" customHeight="1">
      <c r="B37" s="34"/>
      <c r="F37" s="16" t="s">
        <v>45</v>
      </c>
      <c r="L37" s="36">
        <v>0.15</v>
      </c>
      <c r="M37" s="37"/>
      <c r="N37" s="37"/>
      <c r="O37" s="37"/>
      <c r="P37" s="37"/>
      <c r="W37" s="38">
        <f>ROUND(BE59 + SUM(CG62:CG66), 2)</f>
        <v>0</v>
      </c>
      <c r="X37" s="37"/>
      <c r="Y37" s="37"/>
      <c r="Z37" s="37"/>
      <c r="AA37" s="37"/>
      <c r="AB37" s="37"/>
      <c r="AC37" s="37"/>
      <c r="AD37" s="37"/>
      <c r="AE37" s="37"/>
      <c r="AK37" s="38">
        <v>0</v>
      </c>
      <c r="AL37" s="37"/>
      <c r="AM37" s="37"/>
      <c r="AN37" s="37"/>
      <c r="AO37" s="37"/>
      <c r="AR37" s="34"/>
    </row>
    <row r="38" spans="2:59" s="35" customFormat="1" ht="14.45" hidden="1" customHeight="1">
      <c r="B38" s="34"/>
      <c r="F38" s="16" t="s">
        <v>46</v>
      </c>
      <c r="L38" s="36">
        <v>0</v>
      </c>
      <c r="M38" s="37"/>
      <c r="N38" s="37"/>
      <c r="O38" s="37"/>
      <c r="P38" s="37"/>
      <c r="W38" s="38">
        <f>ROUND(BF59 + SUM(CH62:CH66), 2)</f>
        <v>0</v>
      </c>
      <c r="X38" s="37"/>
      <c r="Y38" s="37"/>
      <c r="Z38" s="37"/>
      <c r="AA38" s="37"/>
      <c r="AB38" s="37"/>
      <c r="AC38" s="37"/>
      <c r="AD38" s="37"/>
      <c r="AE38" s="37"/>
      <c r="AK38" s="38">
        <v>0</v>
      </c>
      <c r="AL38" s="37"/>
      <c r="AM38" s="37"/>
      <c r="AN38" s="37"/>
      <c r="AO38" s="37"/>
      <c r="AR38" s="34"/>
    </row>
    <row r="39" spans="2:59" s="28" customFormat="1" ht="6.95" customHeight="1">
      <c r="B39" s="27"/>
      <c r="AR39" s="27"/>
    </row>
    <row r="40" spans="2:59" s="28" customFormat="1" ht="25.9" customHeight="1">
      <c r="B40" s="27"/>
      <c r="C40" s="39"/>
      <c r="D40" s="40" t="s">
        <v>47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2" t="s">
        <v>48</v>
      </c>
      <c r="U40" s="41"/>
      <c r="V40" s="41"/>
      <c r="W40" s="41"/>
      <c r="X40" s="43" t="s">
        <v>49</v>
      </c>
      <c r="Y40" s="44"/>
      <c r="Z40" s="44"/>
      <c r="AA40" s="44"/>
      <c r="AB40" s="44"/>
      <c r="AC40" s="41"/>
      <c r="AD40" s="41"/>
      <c r="AE40" s="41"/>
      <c r="AF40" s="41"/>
      <c r="AG40" s="41"/>
      <c r="AH40" s="41"/>
      <c r="AI40" s="41"/>
      <c r="AJ40" s="41"/>
      <c r="AK40" s="45">
        <f>SUM(AK31:AK38)</f>
        <v>0</v>
      </c>
      <c r="AL40" s="44"/>
      <c r="AM40" s="44"/>
      <c r="AN40" s="44"/>
      <c r="AO40" s="46"/>
      <c r="AP40" s="39"/>
      <c r="AQ40" s="39"/>
      <c r="AR40" s="27"/>
    </row>
    <row r="41" spans="2:59" s="28" customFormat="1" ht="6.95" customHeight="1">
      <c r="B41" s="27"/>
      <c r="AR41" s="27"/>
    </row>
    <row r="42" spans="2:59" s="28" customFormat="1" ht="6.95" customHeight="1"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27"/>
    </row>
    <row r="46" spans="2:59" s="28" customFormat="1" ht="6.95" customHeight="1"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27"/>
    </row>
    <row r="47" spans="2:59" s="28" customFormat="1" ht="24.95" customHeight="1">
      <c r="B47" s="27"/>
      <c r="C47" s="7" t="s">
        <v>50</v>
      </c>
      <c r="AR47" s="27"/>
    </row>
    <row r="48" spans="2:59" s="28" customFormat="1" ht="6.95" customHeight="1">
      <c r="B48" s="27"/>
      <c r="AR48" s="27"/>
    </row>
    <row r="49" spans="1:91" s="28" customFormat="1" ht="12" customHeight="1">
      <c r="B49" s="27"/>
      <c r="C49" s="16" t="s">
        <v>14</v>
      </c>
      <c r="L49" s="28" t="str">
        <f>K5</f>
        <v>01</v>
      </c>
      <c r="AR49" s="27"/>
    </row>
    <row r="50" spans="1:91" s="51" customFormat="1" ht="36.950000000000003" customHeight="1">
      <c r="B50" s="52"/>
      <c r="C50" s="53" t="s">
        <v>17</v>
      </c>
      <c r="L50" s="54" t="str">
        <f>K6</f>
        <v>Zámečnické úpravy ZOO Praha</v>
      </c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R50" s="52"/>
    </row>
    <row r="51" spans="1:91" s="28" customFormat="1" ht="6.95" customHeight="1">
      <c r="B51" s="27"/>
      <c r="AR51" s="27"/>
    </row>
    <row r="52" spans="1:91" s="28" customFormat="1" ht="12" customHeight="1">
      <c r="B52" s="27"/>
      <c r="C52" s="16" t="s">
        <v>21</v>
      </c>
      <c r="L52" s="56" t="str">
        <f>IF(K8="","",K8)</f>
        <v xml:space="preserve"> </v>
      </c>
      <c r="AI52" s="16" t="s">
        <v>23</v>
      </c>
      <c r="AM52" s="57" t="str">
        <f>IF(AN8= "","",AN8)</f>
        <v>22. 2. 2019</v>
      </c>
      <c r="AN52" s="57"/>
      <c r="AR52" s="27"/>
    </row>
    <row r="53" spans="1:91" s="28" customFormat="1" ht="6.95" customHeight="1">
      <c r="B53" s="27"/>
      <c r="AR53" s="27"/>
    </row>
    <row r="54" spans="1:91" s="28" customFormat="1" ht="13.7" customHeight="1">
      <c r="B54" s="27"/>
      <c r="C54" s="16" t="s">
        <v>25</v>
      </c>
      <c r="L54" s="28" t="str">
        <f>IF(E11= "","",E11)</f>
        <v xml:space="preserve"> </v>
      </c>
      <c r="AI54" s="16" t="s">
        <v>30</v>
      </c>
      <c r="AM54" s="58" t="str">
        <f>IF(E17="","",E17)</f>
        <v xml:space="preserve"> </v>
      </c>
      <c r="AN54" s="59"/>
      <c r="AO54" s="59"/>
      <c r="AP54" s="59"/>
      <c r="AR54" s="27"/>
      <c r="AS54" s="60" t="s">
        <v>51</v>
      </c>
      <c r="AT54" s="61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3"/>
    </row>
    <row r="55" spans="1:91" s="28" customFormat="1" ht="13.7" customHeight="1">
      <c r="B55" s="27"/>
      <c r="C55" s="16" t="s">
        <v>28</v>
      </c>
      <c r="L55" s="28" t="str">
        <f>IF(E14= "Vyplň údaj","",E14)</f>
        <v/>
      </c>
      <c r="AI55" s="16" t="s">
        <v>31</v>
      </c>
      <c r="AM55" s="58" t="str">
        <f>IF(E20="","",E20)</f>
        <v xml:space="preserve"> </v>
      </c>
      <c r="AN55" s="59"/>
      <c r="AO55" s="59"/>
      <c r="AP55" s="59"/>
      <c r="AR55" s="27"/>
      <c r="AS55" s="64"/>
      <c r="AT55" s="65"/>
      <c r="BF55" s="66"/>
    </row>
    <row r="56" spans="1:91" s="28" customFormat="1" ht="10.9" customHeight="1">
      <c r="B56" s="27"/>
      <c r="AR56" s="27"/>
      <c r="AS56" s="64"/>
      <c r="AT56" s="65"/>
      <c r="BF56" s="66"/>
    </row>
    <row r="57" spans="1:91" s="28" customFormat="1" ht="29.25" customHeight="1">
      <c r="B57" s="27"/>
      <c r="C57" s="67" t="s">
        <v>52</v>
      </c>
      <c r="D57" s="68"/>
      <c r="E57" s="68"/>
      <c r="F57" s="68"/>
      <c r="G57" s="68"/>
      <c r="H57" s="69"/>
      <c r="I57" s="70" t="s">
        <v>53</v>
      </c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71" t="s">
        <v>54</v>
      </c>
      <c r="AH57" s="68"/>
      <c r="AI57" s="68"/>
      <c r="AJ57" s="68"/>
      <c r="AK57" s="68"/>
      <c r="AL57" s="68"/>
      <c r="AM57" s="68"/>
      <c r="AN57" s="70" t="s">
        <v>55</v>
      </c>
      <c r="AO57" s="68"/>
      <c r="AP57" s="72"/>
      <c r="AQ57" s="73" t="s">
        <v>56</v>
      </c>
      <c r="AR57" s="27"/>
      <c r="AS57" s="74" t="s">
        <v>57</v>
      </c>
      <c r="AT57" s="75" t="s">
        <v>58</v>
      </c>
      <c r="AU57" s="75" t="s">
        <v>59</v>
      </c>
      <c r="AV57" s="75" t="s">
        <v>60</v>
      </c>
      <c r="AW57" s="75" t="s">
        <v>61</v>
      </c>
      <c r="AX57" s="75" t="s">
        <v>62</v>
      </c>
      <c r="AY57" s="75" t="s">
        <v>63</v>
      </c>
      <c r="AZ57" s="75" t="s">
        <v>64</v>
      </c>
      <c r="BA57" s="75" t="s">
        <v>65</v>
      </c>
      <c r="BB57" s="75" t="s">
        <v>66</v>
      </c>
      <c r="BC57" s="75" t="s">
        <v>67</v>
      </c>
      <c r="BD57" s="75" t="s">
        <v>68</v>
      </c>
      <c r="BE57" s="75" t="s">
        <v>69</v>
      </c>
      <c r="BF57" s="76" t="s">
        <v>70</v>
      </c>
    </row>
    <row r="58" spans="1:91" s="28" customFormat="1" ht="10.9" customHeight="1">
      <c r="B58" s="27"/>
      <c r="AR58" s="27"/>
      <c r="AS58" s="77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3"/>
    </row>
    <row r="59" spans="1:91" s="78" customFormat="1" ht="32.450000000000003" customHeight="1">
      <c r="B59" s="79"/>
      <c r="C59" s="80" t="s">
        <v>71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2">
        <f>ROUND(AG60,2)</f>
        <v>0</v>
      </c>
      <c r="AH59" s="82"/>
      <c r="AI59" s="82"/>
      <c r="AJ59" s="82"/>
      <c r="AK59" s="82"/>
      <c r="AL59" s="82"/>
      <c r="AM59" s="82"/>
      <c r="AN59" s="83">
        <f>SUM(AG59,AV59)</f>
        <v>0</v>
      </c>
      <c r="AO59" s="83"/>
      <c r="AP59" s="83"/>
      <c r="AQ59" s="84" t="s">
        <v>1</v>
      </c>
      <c r="AR59" s="79"/>
      <c r="AS59" s="85">
        <f>ROUND(AS60,2)</f>
        <v>0</v>
      </c>
      <c r="AT59" s="86">
        <f>ROUND(AT60,2)</f>
        <v>0</v>
      </c>
      <c r="AU59" s="87">
        <f>ROUND(AU60,2)</f>
        <v>0</v>
      </c>
      <c r="AV59" s="87">
        <f>ROUND(SUM(AX59:AY59),2)</f>
        <v>0</v>
      </c>
      <c r="AW59" s="88">
        <f>ROUND(AW60,5)</f>
        <v>0</v>
      </c>
      <c r="AX59" s="87">
        <f>ROUND(BB59*L34,2)</f>
        <v>0</v>
      </c>
      <c r="AY59" s="87">
        <f>ROUND(BC59*L35,2)</f>
        <v>0</v>
      </c>
      <c r="AZ59" s="87">
        <f>ROUND(BD59*L34,2)</f>
        <v>0</v>
      </c>
      <c r="BA59" s="87">
        <f>ROUND(BE59*L35,2)</f>
        <v>0</v>
      </c>
      <c r="BB59" s="87">
        <f>ROUND(BB60,2)</f>
        <v>0</v>
      </c>
      <c r="BC59" s="87">
        <f>ROUND(BC60,2)</f>
        <v>0</v>
      </c>
      <c r="BD59" s="87">
        <f>ROUND(BD60,2)</f>
        <v>0</v>
      </c>
      <c r="BE59" s="87">
        <f>ROUND(BE60,2)</f>
        <v>0</v>
      </c>
      <c r="BF59" s="89">
        <f>ROUND(BF60,2)</f>
        <v>0</v>
      </c>
      <c r="BS59" s="90" t="s">
        <v>72</v>
      </c>
      <c r="BT59" s="90" t="s">
        <v>73</v>
      </c>
      <c r="BU59" s="91" t="s">
        <v>74</v>
      </c>
      <c r="BV59" s="90" t="s">
        <v>75</v>
      </c>
      <c r="BW59" s="90" t="s">
        <v>6</v>
      </c>
      <c r="BX59" s="90" t="s">
        <v>76</v>
      </c>
      <c r="CL59" s="90" t="s">
        <v>1</v>
      </c>
    </row>
    <row r="60" spans="1:91" s="104" customFormat="1" ht="16.5" customHeight="1">
      <c r="A60" s="92" t="s">
        <v>77</v>
      </c>
      <c r="B60" s="93"/>
      <c r="C60" s="94"/>
      <c r="D60" s="95" t="s">
        <v>78</v>
      </c>
      <c r="E60" s="95"/>
      <c r="F60" s="95"/>
      <c r="G60" s="95"/>
      <c r="H60" s="95"/>
      <c r="I60" s="96"/>
      <c r="J60" s="95" t="s">
        <v>79</v>
      </c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7">
        <f>'[1]003 - 003 Tygr šelminec'!K34</f>
        <v>0</v>
      </c>
      <c r="AH60" s="98"/>
      <c r="AI60" s="98"/>
      <c r="AJ60" s="98"/>
      <c r="AK60" s="98"/>
      <c r="AL60" s="98"/>
      <c r="AM60" s="98"/>
      <c r="AN60" s="97">
        <f>SUM(AG60,AV60)</f>
        <v>0</v>
      </c>
      <c r="AO60" s="98"/>
      <c r="AP60" s="98"/>
      <c r="AQ60" s="99" t="s">
        <v>80</v>
      </c>
      <c r="AR60" s="93"/>
      <c r="AS60" s="100">
        <f>'[1]003 - 003 Tygr šelminec'!K31</f>
        <v>0</v>
      </c>
      <c r="AT60" s="101">
        <f>'[1]003 - 003 Tygr šelminec'!K32</f>
        <v>0</v>
      </c>
      <c r="AU60" s="101">
        <v>0</v>
      </c>
      <c r="AV60" s="101">
        <f>ROUND(SUM(AX60:AY60),2)</f>
        <v>0</v>
      </c>
      <c r="AW60" s="102">
        <f>'[1]003 - 003 Tygr šelminec'!T97</f>
        <v>0</v>
      </c>
      <c r="AX60" s="101">
        <f>'[1]003 - 003 Tygr šelminec'!K37</f>
        <v>0</v>
      </c>
      <c r="AY60" s="101">
        <f>'[1]003 - 003 Tygr šelminec'!K38</f>
        <v>0</v>
      </c>
      <c r="AZ60" s="101">
        <f>'[1]003 - 003 Tygr šelminec'!K39</f>
        <v>0</v>
      </c>
      <c r="BA60" s="101">
        <f>'[1]003 - 003 Tygr šelminec'!K40</f>
        <v>0</v>
      </c>
      <c r="BB60" s="101">
        <f>'[1]003 - 003 Tygr šelminec'!F37</f>
        <v>0</v>
      </c>
      <c r="BC60" s="101">
        <f>'[1]003 - 003 Tygr šelminec'!F38</f>
        <v>0</v>
      </c>
      <c r="BD60" s="101">
        <f>'[1]003 - 003 Tygr šelminec'!F39</f>
        <v>0</v>
      </c>
      <c r="BE60" s="101">
        <f>'[1]003 - 003 Tygr šelminec'!F40</f>
        <v>0</v>
      </c>
      <c r="BF60" s="103">
        <f>'[1]003 - 003 Tygr šelminec'!F41</f>
        <v>0</v>
      </c>
      <c r="BT60" s="105" t="s">
        <v>81</v>
      </c>
      <c r="BV60" s="105" t="s">
        <v>75</v>
      </c>
      <c r="BW60" s="105" t="s">
        <v>82</v>
      </c>
      <c r="BX60" s="105" t="s">
        <v>6</v>
      </c>
      <c r="CL60" s="105" t="s">
        <v>1</v>
      </c>
      <c r="CM60" s="105" t="s">
        <v>83</v>
      </c>
    </row>
    <row r="61" spans="1:91">
      <c r="B61" s="6"/>
      <c r="AR61" s="6"/>
    </row>
    <row r="62" spans="1:91" s="28" customFormat="1" ht="30" customHeight="1">
      <c r="B62" s="27"/>
      <c r="C62" s="80" t="s">
        <v>84</v>
      </c>
      <c r="AG62" s="83">
        <f>ROUND(SUM(AG63:AG66), 2)</f>
        <v>0</v>
      </c>
      <c r="AH62" s="83"/>
      <c r="AI62" s="83"/>
      <c r="AJ62" s="83"/>
      <c r="AK62" s="83"/>
      <c r="AL62" s="83"/>
      <c r="AM62" s="83"/>
      <c r="AN62" s="83">
        <f>ROUND(SUM(AN63:AN66), 2)</f>
        <v>0</v>
      </c>
      <c r="AO62" s="83"/>
      <c r="AP62" s="83"/>
      <c r="AQ62" s="106"/>
      <c r="AR62" s="27"/>
      <c r="AS62" s="74" t="s">
        <v>85</v>
      </c>
      <c r="AT62" s="75" t="s">
        <v>86</v>
      </c>
      <c r="AU62" s="75" t="s">
        <v>41</v>
      </c>
      <c r="AV62" s="76" t="s">
        <v>60</v>
      </c>
    </row>
    <row r="63" spans="1:91" s="28" customFormat="1" ht="19.899999999999999" customHeight="1">
      <c r="B63" s="27"/>
      <c r="D63" s="107" t="s">
        <v>87</v>
      </c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G63" s="108">
        <f>ROUND(AG59 * AS63, 2)</f>
        <v>0</v>
      </c>
      <c r="AH63" s="109"/>
      <c r="AI63" s="109"/>
      <c r="AJ63" s="109"/>
      <c r="AK63" s="109"/>
      <c r="AL63" s="109"/>
      <c r="AM63" s="109"/>
      <c r="AN63" s="109">
        <f>ROUND(AG63 + AV63, 2)</f>
        <v>0</v>
      </c>
      <c r="AO63" s="109"/>
      <c r="AP63" s="109"/>
      <c r="AR63" s="27"/>
      <c r="AS63" s="110">
        <v>0</v>
      </c>
      <c r="AT63" s="111" t="s">
        <v>88</v>
      </c>
      <c r="AU63" s="111" t="s">
        <v>42</v>
      </c>
      <c r="AV63" s="112">
        <f>ROUND(IF(AU63="základní",AG63*L34,IF(AU63="snížená",AG63*L35,0)), 2)</f>
        <v>0</v>
      </c>
      <c r="BV63" s="3" t="s">
        <v>89</v>
      </c>
      <c r="BY63" s="113">
        <f>IF(AU63="základní",AV63,0)</f>
        <v>0</v>
      </c>
      <c r="BZ63" s="113">
        <f>IF(AU63="snížená",AV63,0)</f>
        <v>0</v>
      </c>
      <c r="CA63" s="113">
        <v>0</v>
      </c>
      <c r="CB63" s="113">
        <v>0</v>
      </c>
      <c r="CC63" s="113">
        <v>0</v>
      </c>
      <c r="CD63" s="113">
        <f>IF(AU63="základní",AG63,0)</f>
        <v>0</v>
      </c>
      <c r="CE63" s="113">
        <f>IF(AU63="snížená",AG63,0)</f>
        <v>0</v>
      </c>
      <c r="CF63" s="113">
        <f>IF(AU63="zákl. přenesená",AG63,0)</f>
        <v>0</v>
      </c>
      <c r="CG63" s="113">
        <f>IF(AU63="sníž. přenesená",AG63,0)</f>
        <v>0</v>
      </c>
      <c r="CH63" s="113">
        <f>IF(AU63="nulová",AG63,0)</f>
        <v>0</v>
      </c>
      <c r="CI63" s="3">
        <f>IF(AU63="základní",1,IF(AU63="snížená",2,IF(AU63="zákl. přenesená",4,IF(AU63="sníž. přenesená",5,3))))</f>
        <v>1</v>
      </c>
      <c r="CJ63" s="3">
        <f>IF(AT63="stavební čast",1,IF(AT63="investiční čast",2,3))</f>
        <v>1</v>
      </c>
      <c r="CK63" s="3" t="str">
        <f>IF(D63="Vyplň vlastní","","x")</f>
        <v>x</v>
      </c>
    </row>
    <row r="64" spans="1:91" s="28" customFormat="1" ht="19.899999999999999" customHeight="1">
      <c r="B64" s="27"/>
      <c r="D64" s="114" t="s">
        <v>90</v>
      </c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G64" s="108">
        <f>ROUND(AG59 * AS64, 2)</f>
        <v>0</v>
      </c>
      <c r="AH64" s="109"/>
      <c r="AI64" s="109"/>
      <c r="AJ64" s="109"/>
      <c r="AK64" s="109"/>
      <c r="AL64" s="109"/>
      <c r="AM64" s="109"/>
      <c r="AN64" s="109">
        <f>ROUND(AG64 + AV64, 2)</f>
        <v>0</v>
      </c>
      <c r="AO64" s="109"/>
      <c r="AP64" s="109"/>
      <c r="AR64" s="27"/>
      <c r="AS64" s="110">
        <v>0</v>
      </c>
      <c r="AT64" s="111" t="s">
        <v>88</v>
      </c>
      <c r="AU64" s="111" t="s">
        <v>42</v>
      </c>
      <c r="AV64" s="112">
        <f>ROUND(IF(AU64="základní",AG64*L34,IF(AU64="snížená",AG64*L35,0)), 2)</f>
        <v>0</v>
      </c>
      <c r="BV64" s="3" t="s">
        <v>91</v>
      </c>
      <c r="BY64" s="113">
        <f>IF(AU64="základní",AV64,0)</f>
        <v>0</v>
      </c>
      <c r="BZ64" s="113">
        <f>IF(AU64="snížená",AV64,0)</f>
        <v>0</v>
      </c>
      <c r="CA64" s="113">
        <v>0</v>
      </c>
      <c r="CB64" s="113">
        <v>0</v>
      </c>
      <c r="CC64" s="113">
        <v>0</v>
      </c>
      <c r="CD64" s="113">
        <f>IF(AU64="základní",AG64,0)</f>
        <v>0</v>
      </c>
      <c r="CE64" s="113">
        <f>IF(AU64="snížená",AG64,0)</f>
        <v>0</v>
      </c>
      <c r="CF64" s="113">
        <f>IF(AU64="zákl. přenesená",AG64,0)</f>
        <v>0</v>
      </c>
      <c r="CG64" s="113">
        <f>IF(AU64="sníž. přenesená",AG64,0)</f>
        <v>0</v>
      </c>
      <c r="CH64" s="113">
        <f>IF(AU64="nulová",AG64,0)</f>
        <v>0</v>
      </c>
      <c r="CI64" s="3">
        <f>IF(AU64="základní",1,IF(AU64="snížená",2,IF(AU64="zákl. přenesená",4,IF(AU64="sníž. přenesená",5,3))))</f>
        <v>1</v>
      </c>
      <c r="CJ64" s="3">
        <f>IF(AT64="stavební čast",1,IF(AT64="investiční čast",2,3))</f>
        <v>1</v>
      </c>
      <c r="CK64" s="3" t="str">
        <f>IF(D64="Vyplň vlastní","","x")</f>
        <v/>
      </c>
    </row>
    <row r="65" spans="2:89" s="28" customFormat="1" ht="19.899999999999999" customHeight="1">
      <c r="B65" s="27"/>
      <c r="D65" s="114" t="s">
        <v>90</v>
      </c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G65" s="108">
        <f>ROUND(AG59 * AS65, 2)</f>
        <v>0</v>
      </c>
      <c r="AH65" s="109"/>
      <c r="AI65" s="109"/>
      <c r="AJ65" s="109"/>
      <c r="AK65" s="109"/>
      <c r="AL65" s="109"/>
      <c r="AM65" s="109"/>
      <c r="AN65" s="109">
        <f>ROUND(AG65 + AV65, 2)</f>
        <v>0</v>
      </c>
      <c r="AO65" s="109"/>
      <c r="AP65" s="109"/>
      <c r="AR65" s="27"/>
      <c r="AS65" s="110">
        <v>0</v>
      </c>
      <c r="AT65" s="111" t="s">
        <v>88</v>
      </c>
      <c r="AU65" s="111" t="s">
        <v>42</v>
      </c>
      <c r="AV65" s="112">
        <f>ROUND(IF(AU65="základní",AG65*L34,IF(AU65="snížená",AG65*L35,0)), 2)</f>
        <v>0</v>
      </c>
      <c r="BV65" s="3" t="s">
        <v>91</v>
      </c>
      <c r="BY65" s="113">
        <f>IF(AU65="základní",AV65,0)</f>
        <v>0</v>
      </c>
      <c r="BZ65" s="113">
        <f>IF(AU65="snížená",AV65,0)</f>
        <v>0</v>
      </c>
      <c r="CA65" s="113">
        <v>0</v>
      </c>
      <c r="CB65" s="113">
        <v>0</v>
      </c>
      <c r="CC65" s="113">
        <v>0</v>
      </c>
      <c r="CD65" s="113">
        <f>IF(AU65="základní",AG65,0)</f>
        <v>0</v>
      </c>
      <c r="CE65" s="113">
        <f>IF(AU65="snížená",AG65,0)</f>
        <v>0</v>
      </c>
      <c r="CF65" s="113">
        <f>IF(AU65="zákl. přenesená",AG65,0)</f>
        <v>0</v>
      </c>
      <c r="CG65" s="113">
        <f>IF(AU65="sníž. přenesená",AG65,0)</f>
        <v>0</v>
      </c>
      <c r="CH65" s="113">
        <f>IF(AU65="nulová",AG65,0)</f>
        <v>0</v>
      </c>
      <c r="CI65" s="3">
        <f>IF(AU65="základní",1,IF(AU65="snížená",2,IF(AU65="zákl. přenesená",4,IF(AU65="sníž. přenesená",5,3))))</f>
        <v>1</v>
      </c>
      <c r="CJ65" s="3">
        <f>IF(AT65="stavební čast",1,IF(AT65="investiční čast",2,3))</f>
        <v>1</v>
      </c>
      <c r="CK65" s="3" t="str">
        <f>IF(D65="Vyplň vlastní","","x")</f>
        <v/>
      </c>
    </row>
    <row r="66" spans="2:89" s="28" customFormat="1" ht="19.899999999999999" customHeight="1">
      <c r="B66" s="27"/>
      <c r="D66" s="114" t="s">
        <v>90</v>
      </c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G66" s="108">
        <f>ROUND(AG59 * AS66, 2)</f>
        <v>0</v>
      </c>
      <c r="AH66" s="109"/>
      <c r="AI66" s="109"/>
      <c r="AJ66" s="109"/>
      <c r="AK66" s="109"/>
      <c r="AL66" s="109"/>
      <c r="AM66" s="109"/>
      <c r="AN66" s="109">
        <f>ROUND(AG66 + AV66, 2)</f>
        <v>0</v>
      </c>
      <c r="AO66" s="109"/>
      <c r="AP66" s="109"/>
      <c r="AR66" s="27"/>
      <c r="AS66" s="115">
        <v>0</v>
      </c>
      <c r="AT66" s="116" t="s">
        <v>88</v>
      </c>
      <c r="AU66" s="116" t="s">
        <v>42</v>
      </c>
      <c r="AV66" s="117">
        <f>ROUND(IF(AU66="základní",AG66*L34,IF(AU66="snížená",AG66*L35,0)), 2)</f>
        <v>0</v>
      </c>
      <c r="BV66" s="3" t="s">
        <v>91</v>
      </c>
      <c r="BY66" s="113">
        <f>IF(AU66="základní",AV66,0)</f>
        <v>0</v>
      </c>
      <c r="BZ66" s="113">
        <f>IF(AU66="snížená",AV66,0)</f>
        <v>0</v>
      </c>
      <c r="CA66" s="113">
        <v>0</v>
      </c>
      <c r="CB66" s="113">
        <v>0</v>
      </c>
      <c r="CC66" s="113">
        <v>0</v>
      </c>
      <c r="CD66" s="113">
        <f>IF(AU66="základní",AG66,0)</f>
        <v>0</v>
      </c>
      <c r="CE66" s="113">
        <f>IF(AU66="snížená",AG66,0)</f>
        <v>0</v>
      </c>
      <c r="CF66" s="113">
        <f>IF(AU66="zákl. přenesená",AG66,0)</f>
        <v>0</v>
      </c>
      <c r="CG66" s="113">
        <f>IF(AU66="sníž. přenesená",AG66,0)</f>
        <v>0</v>
      </c>
      <c r="CH66" s="113">
        <f>IF(AU66="nulová",AG66,0)</f>
        <v>0</v>
      </c>
      <c r="CI66" s="3">
        <f>IF(AU66="základní",1,IF(AU66="snížená",2,IF(AU66="zákl. přenesená",4,IF(AU66="sníž. přenesená",5,3))))</f>
        <v>1</v>
      </c>
      <c r="CJ66" s="3">
        <f>IF(AT66="stavební čast",1,IF(AT66="investiční čast",2,3))</f>
        <v>1</v>
      </c>
      <c r="CK66" s="3" t="str">
        <f>IF(D66="Vyplň vlastní","","x")</f>
        <v/>
      </c>
    </row>
    <row r="67" spans="2:89" s="28" customFormat="1" ht="10.9" customHeight="1">
      <c r="B67" s="27"/>
      <c r="AR67" s="27"/>
    </row>
    <row r="68" spans="2:89" s="28" customFormat="1" ht="30" customHeight="1">
      <c r="B68" s="27"/>
      <c r="C68" s="118" t="s">
        <v>92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20">
        <f>ROUND(AG59 + AG62, 2)</f>
        <v>0</v>
      </c>
      <c r="AH68" s="120"/>
      <c r="AI68" s="120"/>
      <c r="AJ68" s="120"/>
      <c r="AK68" s="120"/>
      <c r="AL68" s="120"/>
      <c r="AM68" s="120"/>
      <c r="AN68" s="120">
        <f>ROUND(AN59 + AN62, 2)</f>
        <v>0</v>
      </c>
      <c r="AO68" s="120"/>
      <c r="AP68" s="120"/>
      <c r="AQ68" s="119"/>
      <c r="AR68" s="27"/>
    </row>
    <row r="69" spans="2:89" s="28" customFormat="1" ht="6.95" customHeight="1">
      <c r="B69" s="47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27"/>
    </row>
  </sheetData>
  <sheetProtection algorithmName="SHA-512" hashValue="HO+KJp+04ybA1Ny8cIeRGSavQhynGU5FuitM0hMXiHYUf/EXp0vUgOeSTONfCcDOwR+2qD7varHwhyW47lB+DQ==" saltValue="Z5P92vpl0ktYT8S3o4RNtFt+YCG4FA48pUVWUU9LViLIGr/rl1osJC1vPn6iOXrcTC5WDyxBSj0MvUFuyIDp9A==" spinCount="100000" sheet="1" objects="1" scenarios="1" formatColumns="0" formatRows="0"/>
  <mergeCells count="62">
    <mergeCell ref="AG68:AM68"/>
    <mergeCell ref="AN68:AP68"/>
    <mergeCell ref="D65:AB65"/>
    <mergeCell ref="AG65:AM65"/>
    <mergeCell ref="AN65:AP65"/>
    <mergeCell ref="D66:AB66"/>
    <mergeCell ref="AG66:AM66"/>
    <mergeCell ref="AN66:AP66"/>
    <mergeCell ref="D63:AB63"/>
    <mergeCell ref="AG63:AM63"/>
    <mergeCell ref="AN63:AP63"/>
    <mergeCell ref="D64:AB64"/>
    <mergeCell ref="AG64:AM64"/>
    <mergeCell ref="AN64:AP64"/>
    <mergeCell ref="D60:H60"/>
    <mergeCell ref="J60:AF60"/>
    <mergeCell ref="AG60:AM60"/>
    <mergeCell ref="AN60:AP60"/>
    <mergeCell ref="AG62:AM62"/>
    <mergeCell ref="AN62:AP62"/>
    <mergeCell ref="C57:G57"/>
    <mergeCell ref="I57:AF57"/>
    <mergeCell ref="AG57:AM57"/>
    <mergeCell ref="AN57:AP57"/>
    <mergeCell ref="AG59:AM59"/>
    <mergeCell ref="AN59:AP59"/>
    <mergeCell ref="X40:AB40"/>
    <mergeCell ref="AK40:AO40"/>
    <mergeCell ref="L50:AO50"/>
    <mergeCell ref="AM52:AN52"/>
    <mergeCell ref="AM54:AP54"/>
    <mergeCell ref="AS54:AT56"/>
    <mergeCell ref="AM55:AP55"/>
    <mergeCell ref="L37:P37"/>
    <mergeCell ref="W37:AE37"/>
    <mergeCell ref="AK37:AO37"/>
    <mergeCell ref="L38:P38"/>
    <mergeCell ref="W38:AE38"/>
    <mergeCell ref="AK38:AO38"/>
    <mergeCell ref="L35:P35"/>
    <mergeCell ref="W35:AE35"/>
    <mergeCell ref="AK35:AO35"/>
    <mergeCell ref="L36:P36"/>
    <mergeCell ref="W36:AE36"/>
    <mergeCell ref="AK36:AO36"/>
    <mergeCell ref="AK31:AO31"/>
    <mergeCell ref="L33:P33"/>
    <mergeCell ref="W33:AE33"/>
    <mergeCell ref="AK33:AO33"/>
    <mergeCell ref="L34:P34"/>
    <mergeCell ref="W34:AE34"/>
    <mergeCell ref="AK34:AO34"/>
    <mergeCell ref="AR2:BG2"/>
    <mergeCell ref="K5:AO5"/>
    <mergeCell ref="BG5:BG34"/>
    <mergeCell ref="K6:AO6"/>
    <mergeCell ref="E14:AJ14"/>
    <mergeCell ref="E23:AN23"/>
    <mergeCell ref="AK26:AO26"/>
    <mergeCell ref="AK27:AO27"/>
    <mergeCell ref="AK28:AO28"/>
    <mergeCell ref="AK29:AO29"/>
  </mergeCells>
  <dataValidations count="2">
    <dataValidation type="list" allowBlank="1" showInputMessage="1" showErrorMessage="1" error="Povoleny jsou hodnoty stavební čast, technologická čast, investiční čast." sqref="AT62:AT66">
      <formula1>"stavební čast, technologická čast, investiční čast"</formula1>
    </dataValidation>
    <dataValidation type="list" allowBlank="1" showInputMessage="1" showErrorMessage="1" error="Povoleny jsou hodnoty základní, snížená, zákl. přenesená, sníž. přenesená, nulová." sqref="AU62:AU66">
      <formula1>"základní, snížená, zákl. přenesená, sníž. přenesená, nulová"</formula1>
    </dataValidation>
  </dataValidations>
  <hyperlinks>
    <hyperlink ref="A60" location="'003 - 003 Tygr šelminec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6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10" width="23.5" style="121" customWidth="1"/>
    <col min="11" max="11" width="23.5" customWidth="1"/>
    <col min="12" max="12" width="15.5" hidden="1" customWidth="1"/>
    <col min="13" max="13" width="9.33203125" customWidth="1"/>
    <col min="14" max="14" width="10.83203125" hidden="1" customWidth="1"/>
    <col min="16" max="25" width="14.16406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</cols>
  <sheetData>
    <row r="2" spans="2:46" ht="36.950000000000003" customHeight="1"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T2" s="3" t="s">
        <v>82</v>
      </c>
    </row>
    <row r="3" spans="2:46" ht="6.95" customHeight="1">
      <c r="B3" s="4"/>
      <c r="C3" s="5"/>
      <c r="D3" s="5"/>
      <c r="E3" s="5"/>
      <c r="F3" s="5"/>
      <c r="G3" s="5"/>
      <c r="H3" s="5"/>
      <c r="I3" s="122"/>
      <c r="J3" s="122"/>
      <c r="K3" s="5"/>
      <c r="L3" s="5"/>
      <c r="M3" s="6"/>
      <c r="AT3" s="3" t="s">
        <v>83</v>
      </c>
    </row>
    <row r="4" spans="2:46" ht="24.95" customHeight="1">
      <c r="B4" s="6"/>
      <c r="D4" s="7" t="s">
        <v>93</v>
      </c>
      <c r="M4" s="6"/>
      <c r="N4" s="8" t="s">
        <v>11</v>
      </c>
      <c r="AT4" s="3" t="s">
        <v>4</v>
      </c>
    </row>
    <row r="5" spans="2:46" ht="6.95" customHeight="1">
      <c r="B5" s="6"/>
      <c r="M5" s="6"/>
    </row>
    <row r="6" spans="2:46" ht="12" customHeight="1">
      <c r="B6" s="6"/>
      <c r="D6" s="16" t="s">
        <v>17</v>
      </c>
      <c r="M6" s="6"/>
    </row>
    <row r="7" spans="2:46" ht="16.5" customHeight="1">
      <c r="B7" s="6"/>
      <c r="E7" s="123" t="str">
        <f>'[1]Rekapitulace stavby'!K6</f>
        <v>Zámečnické úpravy ZOO Praha</v>
      </c>
      <c r="F7" s="65"/>
      <c r="G7" s="65"/>
      <c r="H7" s="65"/>
      <c r="M7" s="6"/>
    </row>
    <row r="8" spans="2:46" s="28" customFormat="1" ht="12" customHeight="1">
      <c r="B8" s="27"/>
      <c r="D8" s="16" t="s">
        <v>94</v>
      </c>
      <c r="I8" s="124"/>
      <c r="J8" s="124"/>
      <c r="M8" s="27"/>
    </row>
    <row r="9" spans="2:46" s="28" customFormat="1" ht="36.950000000000003" customHeight="1">
      <c r="B9" s="27"/>
      <c r="E9" s="54" t="s">
        <v>79</v>
      </c>
      <c r="F9" s="59"/>
      <c r="G9" s="59"/>
      <c r="H9" s="59"/>
      <c r="I9" s="124"/>
      <c r="J9" s="124"/>
      <c r="M9" s="27"/>
    </row>
    <row r="10" spans="2:46" s="28" customFormat="1">
      <c r="B10" s="27"/>
      <c r="I10" s="124"/>
      <c r="J10" s="124"/>
      <c r="M10" s="27"/>
    </row>
    <row r="11" spans="2:46" s="28" customFormat="1" ht="12" customHeight="1">
      <c r="B11" s="27"/>
      <c r="D11" s="16" t="s">
        <v>19</v>
      </c>
      <c r="F11" s="3" t="s">
        <v>1</v>
      </c>
      <c r="I11" s="125" t="s">
        <v>20</v>
      </c>
      <c r="J11" s="126" t="s">
        <v>1</v>
      </c>
      <c r="M11" s="27"/>
    </row>
    <row r="12" spans="2:46" s="28" customFormat="1" ht="12" customHeight="1">
      <c r="B12" s="27"/>
      <c r="D12" s="16" t="s">
        <v>21</v>
      </c>
      <c r="F12" s="3" t="s">
        <v>22</v>
      </c>
      <c r="I12" s="125" t="s">
        <v>23</v>
      </c>
      <c r="J12" s="127" t="str">
        <f>'[1]Rekapitulace stavby'!AN8</f>
        <v>22. 2. 2019</v>
      </c>
      <c r="M12" s="27"/>
    </row>
    <row r="13" spans="2:46" s="28" customFormat="1" ht="10.9" customHeight="1">
      <c r="B13" s="27"/>
      <c r="I13" s="124"/>
      <c r="J13" s="124"/>
      <c r="M13" s="27"/>
    </row>
    <row r="14" spans="2:46" s="28" customFormat="1" ht="12" customHeight="1">
      <c r="B14" s="27"/>
      <c r="D14" s="16" t="s">
        <v>25</v>
      </c>
      <c r="I14" s="125" t="s">
        <v>26</v>
      </c>
      <c r="J14" s="126" t="str">
        <f>IF('[1]Rekapitulace stavby'!AN10="","",'[1]Rekapitulace stavby'!AN10)</f>
        <v/>
      </c>
      <c r="M14" s="27"/>
    </row>
    <row r="15" spans="2:46" s="28" customFormat="1" ht="18" customHeight="1">
      <c r="B15" s="27"/>
      <c r="E15" s="3" t="str">
        <f>IF('[1]Rekapitulace stavby'!E11="","",'[1]Rekapitulace stavby'!E11)</f>
        <v xml:space="preserve"> </v>
      </c>
      <c r="I15" s="125" t="s">
        <v>27</v>
      </c>
      <c r="J15" s="126" t="str">
        <f>IF('[1]Rekapitulace stavby'!AN11="","",'[1]Rekapitulace stavby'!AN11)</f>
        <v/>
      </c>
      <c r="M15" s="27"/>
    </row>
    <row r="16" spans="2:46" s="28" customFormat="1" ht="6.95" customHeight="1">
      <c r="B16" s="27"/>
      <c r="I16" s="124"/>
      <c r="J16" s="124"/>
      <c r="M16" s="27"/>
    </row>
    <row r="17" spans="2:13" s="28" customFormat="1" ht="12" customHeight="1">
      <c r="B17" s="27"/>
      <c r="D17" s="16" t="s">
        <v>28</v>
      </c>
      <c r="I17" s="125" t="s">
        <v>26</v>
      </c>
      <c r="J17" s="17" t="str">
        <f>'[1]Rekapitulace stavby'!AN13</f>
        <v>Vyplň údaj</v>
      </c>
      <c r="M17" s="27"/>
    </row>
    <row r="18" spans="2:13" s="28" customFormat="1" ht="18" customHeight="1">
      <c r="B18" s="27"/>
      <c r="E18" s="128" t="str">
        <f>'[1]Rekapitulace stavby'!E14</f>
        <v>Vyplň údaj</v>
      </c>
      <c r="F18" s="11"/>
      <c r="G18" s="11"/>
      <c r="H18" s="11"/>
      <c r="I18" s="125" t="s">
        <v>27</v>
      </c>
      <c r="J18" s="17" t="str">
        <f>'[1]Rekapitulace stavby'!AN14</f>
        <v>Vyplň údaj</v>
      </c>
      <c r="M18" s="27"/>
    </row>
    <row r="19" spans="2:13" s="28" customFormat="1" ht="6.95" customHeight="1">
      <c r="B19" s="27"/>
      <c r="I19" s="124"/>
      <c r="J19" s="124"/>
      <c r="M19" s="27"/>
    </row>
    <row r="20" spans="2:13" s="28" customFormat="1" ht="12" customHeight="1">
      <c r="B20" s="27"/>
      <c r="D20" s="16" t="s">
        <v>30</v>
      </c>
      <c r="I20" s="125" t="s">
        <v>26</v>
      </c>
      <c r="J20" s="126" t="str">
        <f>IF('[1]Rekapitulace stavby'!AN16="","",'[1]Rekapitulace stavby'!AN16)</f>
        <v/>
      </c>
      <c r="M20" s="27"/>
    </row>
    <row r="21" spans="2:13" s="28" customFormat="1" ht="18" customHeight="1">
      <c r="B21" s="27"/>
      <c r="E21" s="3" t="str">
        <f>IF('[1]Rekapitulace stavby'!E17="","",'[1]Rekapitulace stavby'!E17)</f>
        <v xml:space="preserve"> </v>
      </c>
      <c r="I21" s="125" t="s">
        <v>27</v>
      </c>
      <c r="J21" s="126" t="str">
        <f>IF('[1]Rekapitulace stavby'!AN17="","",'[1]Rekapitulace stavby'!AN17)</f>
        <v/>
      </c>
      <c r="M21" s="27"/>
    </row>
    <row r="22" spans="2:13" s="28" customFormat="1" ht="6.95" customHeight="1">
      <c r="B22" s="27"/>
      <c r="I22" s="124"/>
      <c r="J22" s="124"/>
      <c r="M22" s="27"/>
    </row>
    <row r="23" spans="2:13" s="28" customFormat="1" ht="12" customHeight="1">
      <c r="B23" s="27"/>
      <c r="D23" s="16" t="s">
        <v>31</v>
      </c>
      <c r="I23" s="125" t="s">
        <v>26</v>
      </c>
      <c r="J23" s="126" t="str">
        <f>IF('[1]Rekapitulace stavby'!AN19="","",'[1]Rekapitulace stavby'!AN19)</f>
        <v/>
      </c>
      <c r="M23" s="27"/>
    </row>
    <row r="24" spans="2:13" s="28" customFormat="1" ht="18" customHeight="1">
      <c r="B24" s="27"/>
      <c r="E24" s="3" t="str">
        <f>IF('[1]Rekapitulace stavby'!E20="","",'[1]Rekapitulace stavby'!E20)</f>
        <v xml:space="preserve"> </v>
      </c>
      <c r="I24" s="125" t="s">
        <v>27</v>
      </c>
      <c r="J24" s="126" t="str">
        <f>IF('[1]Rekapitulace stavby'!AN20="","",'[1]Rekapitulace stavby'!AN20)</f>
        <v/>
      </c>
      <c r="M24" s="27"/>
    </row>
    <row r="25" spans="2:13" s="28" customFormat="1" ht="6.95" customHeight="1">
      <c r="B25" s="27"/>
      <c r="I25" s="124"/>
      <c r="J25" s="124"/>
      <c r="M25" s="27"/>
    </row>
    <row r="26" spans="2:13" s="28" customFormat="1" ht="12" customHeight="1">
      <c r="B26" s="27"/>
      <c r="D26" s="16" t="s">
        <v>32</v>
      </c>
      <c r="I26" s="124"/>
      <c r="J26" s="124"/>
      <c r="M26" s="27"/>
    </row>
    <row r="27" spans="2:13" s="130" customFormat="1" ht="16.5" customHeight="1">
      <c r="B27" s="129"/>
      <c r="E27" s="21" t="s">
        <v>1</v>
      </c>
      <c r="F27" s="21"/>
      <c r="G27" s="21"/>
      <c r="H27" s="21"/>
      <c r="I27" s="131"/>
      <c r="J27" s="131"/>
      <c r="M27" s="129"/>
    </row>
    <row r="28" spans="2:13" s="28" customFormat="1" ht="6.95" customHeight="1">
      <c r="B28" s="27"/>
      <c r="I28" s="124"/>
      <c r="J28" s="124"/>
      <c r="M28" s="27"/>
    </row>
    <row r="29" spans="2:13" s="28" customFormat="1" ht="6.95" customHeight="1">
      <c r="B29" s="27"/>
      <c r="D29" s="62"/>
      <c r="E29" s="62"/>
      <c r="F29" s="62"/>
      <c r="G29" s="62"/>
      <c r="H29" s="62"/>
      <c r="I29" s="132"/>
      <c r="J29" s="132"/>
      <c r="K29" s="62"/>
      <c r="L29" s="62"/>
      <c r="M29" s="27"/>
    </row>
    <row r="30" spans="2:13" s="28" customFormat="1" ht="14.45" customHeight="1">
      <c r="B30" s="27"/>
      <c r="D30" s="133" t="s">
        <v>95</v>
      </c>
      <c r="I30" s="124"/>
      <c r="J30" s="124"/>
      <c r="K30" s="134">
        <f>K63</f>
        <v>0</v>
      </c>
      <c r="M30" s="27"/>
    </row>
    <row r="31" spans="2:13" s="28" customFormat="1">
      <c r="B31" s="27"/>
      <c r="E31" s="16" t="s">
        <v>34</v>
      </c>
      <c r="I31" s="124"/>
      <c r="J31" s="124"/>
      <c r="K31" s="135">
        <f>I63</f>
        <v>0</v>
      </c>
      <c r="M31" s="27"/>
    </row>
    <row r="32" spans="2:13" s="28" customFormat="1">
      <c r="B32" s="27"/>
      <c r="E32" s="16" t="s">
        <v>35</v>
      </c>
      <c r="I32" s="124"/>
      <c r="J32" s="124"/>
      <c r="K32" s="135">
        <f>J63</f>
        <v>0</v>
      </c>
      <c r="M32" s="27"/>
    </row>
    <row r="33" spans="2:13" s="28" customFormat="1" ht="14.45" customHeight="1">
      <c r="B33" s="27"/>
      <c r="D33" s="23" t="s">
        <v>87</v>
      </c>
      <c r="I33" s="124"/>
      <c r="J33" s="124"/>
      <c r="K33" s="134">
        <f>K70</f>
        <v>0</v>
      </c>
      <c r="M33" s="27"/>
    </row>
    <row r="34" spans="2:13" s="28" customFormat="1" ht="25.35" customHeight="1">
      <c r="B34" s="27"/>
      <c r="D34" s="136" t="s">
        <v>37</v>
      </c>
      <c r="I34" s="124"/>
      <c r="J34" s="124"/>
      <c r="K34" s="137">
        <f>ROUND(K30 + K33, 2)</f>
        <v>0</v>
      </c>
      <c r="M34" s="27"/>
    </row>
    <row r="35" spans="2:13" s="28" customFormat="1" ht="6.95" customHeight="1">
      <c r="B35" s="27"/>
      <c r="D35" s="62"/>
      <c r="E35" s="62"/>
      <c r="F35" s="62"/>
      <c r="G35" s="62"/>
      <c r="H35" s="62"/>
      <c r="I35" s="132"/>
      <c r="J35" s="132"/>
      <c r="K35" s="62"/>
      <c r="L35" s="62"/>
      <c r="M35" s="27"/>
    </row>
    <row r="36" spans="2:13" s="28" customFormat="1" ht="14.45" customHeight="1">
      <c r="B36" s="27"/>
      <c r="F36" s="138" t="s">
        <v>39</v>
      </c>
      <c r="I36" s="139" t="s">
        <v>38</v>
      </c>
      <c r="J36" s="124"/>
      <c r="K36" s="138" t="s">
        <v>40</v>
      </c>
      <c r="M36" s="27"/>
    </row>
    <row r="37" spans="2:13" s="28" customFormat="1" ht="14.45" customHeight="1">
      <c r="B37" s="27"/>
      <c r="D37" s="16" t="s">
        <v>41</v>
      </c>
      <c r="E37" s="16" t="s">
        <v>42</v>
      </c>
      <c r="F37" s="135">
        <f>ROUND((SUM(BE70:BE77) + SUM(BE97:BE115)),  2)</f>
        <v>0</v>
      </c>
      <c r="I37" s="140">
        <v>0.21</v>
      </c>
      <c r="J37" s="124"/>
      <c r="K37" s="135">
        <f>ROUND(((SUM(BE70:BE77) + SUM(BE97:BE115))*I37),  2)</f>
        <v>0</v>
      </c>
      <c r="M37" s="27"/>
    </row>
    <row r="38" spans="2:13" s="28" customFormat="1" ht="14.45" customHeight="1">
      <c r="B38" s="27"/>
      <c r="E38" s="16" t="s">
        <v>43</v>
      </c>
      <c r="F38" s="135">
        <f>ROUND((SUM(BF70:BF77) + SUM(BF97:BF115)),  2)</f>
        <v>0</v>
      </c>
      <c r="I38" s="140">
        <v>0.15</v>
      </c>
      <c r="J38" s="124"/>
      <c r="K38" s="135">
        <f>ROUND(((SUM(BF70:BF77) + SUM(BF97:BF115))*I38),  2)</f>
        <v>0</v>
      </c>
      <c r="M38" s="27"/>
    </row>
    <row r="39" spans="2:13" s="28" customFormat="1" ht="14.45" hidden="1" customHeight="1">
      <c r="B39" s="27"/>
      <c r="E39" s="16" t="s">
        <v>44</v>
      </c>
      <c r="F39" s="135">
        <f>ROUND((SUM(BG70:BG77) + SUM(BG97:BG115)),  2)</f>
        <v>0</v>
      </c>
      <c r="I39" s="140">
        <v>0.21</v>
      </c>
      <c r="J39" s="124"/>
      <c r="K39" s="135">
        <f>0</f>
        <v>0</v>
      </c>
      <c r="M39" s="27"/>
    </row>
    <row r="40" spans="2:13" s="28" customFormat="1" ht="14.45" hidden="1" customHeight="1">
      <c r="B40" s="27"/>
      <c r="E40" s="16" t="s">
        <v>45</v>
      </c>
      <c r="F40" s="135">
        <f>ROUND((SUM(BH70:BH77) + SUM(BH97:BH115)),  2)</f>
        <v>0</v>
      </c>
      <c r="I40" s="140">
        <v>0.15</v>
      </c>
      <c r="J40" s="124"/>
      <c r="K40" s="135">
        <f>0</f>
        <v>0</v>
      </c>
      <c r="M40" s="27"/>
    </row>
    <row r="41" spans="2:13" s="28" customFormat="1" ht="14.45" hidden="1" customHeight="1">
      <c r="B41" s="27"/>
      <c r="E41" s="16" t="s">
        <v>46</v>
      </c>
      <c r="F41" s="135">
        <f>ROUND((SUM(BI70:BI77) + SUM(BI97:BI115)),  2)</f>
        <v>0</v>
      </c>
      <c r="I41" s="140">
        <v>0</v>
      </c>
      <c r="J41" s="124"/>
      <c r="K41" s="135">
        <f>0</f>
        <v>0</v>
      </c>
      <c r="M41" s="27"/>
    </row>
    <row r="42" spans="2:13" s="28" customFormat="1" ht="6.95" customHeight="1">
      <c r="B42" s="27"/>
      <c r="I42" s="124"/>
      <c r="J42" s="124"/>
      <c r="M42" s="27"/>
    </row>
    <row r="43" spans="2:13" s="28" customFormat="1" ht="25.35" customHeight="1">
      <c r="B43" s="27"/>
      <c r="C43" s="119"/>
      <c r="D43" s="141" t="s">
        <v>47</v>
      </c>
      <c r="E43" s="69"/>
      <c r="F43" s="69"/>
      <c r="G43" s="142" t="s">
        <v>48</v>
      </c>
      <c r="H43" s="143" t="s">
        <v>49</v>
      </c>
      <c r="I43" s="144"/>
      <c r="J43" s="144"/>
      <c r="K43" s="145">
        <f>SUM(K34:K41)</f>
        <v>0</v>
      </c>
      <c r="L43" s="146"/>
      <c r="M43" s="27"/>
    </row>
    <row r="44" spans="2:13" s="28" customFormat="1" ht="14.45" customHeight="1">
      <c r="B44" s="47"/>
      <c r="C44" s="48"/>
      <c r="D44" s="48"/>
      <c r="E44" s="48"/>
      <c r="F44" s="48"/>
      <c r="G44" s="48"/>
      <c r="H44" s="48"/>
      <c r="I44" s="147"/>
      <c r="J44" s="147"/>
      <c r="K44" s="48"/>
      <c r="L44" s="48"/>
      <c r="M44" s="27"/>
    </row>
    <row r="48" spans="2:13" s="28" customFormat="1" ht="6.95" customHeight="1">
      <c r="B48" s="49"/>
      <c r="C48" s="50"/>
      <c r="D48" s="50"/>
      <c r="E48" s="50"/>
      <c r="F48" s="50"/>
      <c r="G48" s="50"/>
      <c r="H48" s="50"/>
      <c r="I48" s="148"/>
      <c r="J48" s="148"/>
      <c r="K48" s="50"/>
      <c r="L48" s="50"/>
      <c r="M48" s="27"/>
    </row>
    <row r="49" spans="2:47" s="28" customFormat="1" ht="24.95" customHeight="1">
      <c r="B49" s="27"/>
      <c r="C49" s="7" t="s">
        <v>96</v>
      </c>
      <c r="I49" s="124"/>
      <c r="J49" s="124"/>
      <c r="M49" s="27"/>
    </row>
    <row r="50" spans="2:47" s="28" customFormat="1" ht="6.95" customHeight="1">
      <c r="B50" s="27"/>
      <c r="I50" s="124"/>
      <c r="J50" s="124"/>
      <c r="M50" s="27"/>
    </row>
    <row r="51" spans="2:47" s="28" customFormat="1" ht="12" customHeight="1">
      <c r="B51" s="27"/>
      <c r="C51" s="16" t="s">
        <v>17</v>
      </c>
      <c r="I51" s="124"/>
      <c r="J51" s="124"/>
      <c r="M51" s="27"/>
    </row>
    <row r="52" spans="2:47" s="28" customFormat="1" ht="16.5" customHeight="1">
      <c r="B52" s="27"/>
      <c r="E52" s="123" t="str">
        <f>E7</f>
        <v>Zámečnické úpravy ZOO Praha</v>
      </c>
      <c r="F52" s="65"/>
      <c r="G52" s="65"/>
      <c r="H52" s="65"/>
      <c r="I52" s="124"/>
      <c r="J52" s="124"/>
      <c r="M52" s="27"/>
    </row>
    <row r="53" spans="2:47" s="28" customFormat="1" ht="12" customHeight="1">
      <c r="B53" s="27"/>
      <c r="C53" s="16" t="s">
        <v>94</v>
      </c>
      <c r="I53" s="124"/>
      <c r="J53" s="124"/>
      <c r="M53" s="27"/>
    </row>
    <row r="54" spans="2:47" s="28" customFormat="1" ht="16.5" customHeight="1">
      <c r="B54" s="27"/>
      <c r="E54" s="54" t="str">
        <f>E9</f>
        <v>003 Tygr šelminec</v>
      </c>
      <c r="F54" s="59"/>
      <c r="G54" s="59"/>
      <c r="H54" s="59"/>
      <c r="I54" s="124"/>
      <c r="J54" s="124"/>
      <c r="M54" s="27"/>
    </row>
    <row r="55" spans="2:47" s="28" customFormat="1" ht="6.95" customHeight="1">
      <c r="B55" s="27"/>
      <c r="I55" s="124"/>
      <c r="J55" s="124"/>
      <c r="M55" s="27"/>
    </row>
    <row r="56" spans="2:47" s="28" customFormat="1" ht="12" customHeight="1">
      <c r="B56" s="27"/>
      <c r="C56" s="16" t="s">
        <v>21</v>
      </c>
      <c r="F56" s="3" t="str">
        <f>F12</f>
        <v xml:space="preserve"> </v>
      </c>
      <c r="I56" s="125" t="s">
        <v>23</v>
      </c>
      <c r="J56" s="127" t="str">
        <f>IF(J12="","",J12)</f>
        <v>22. 2. 2019</v>
      </c>
      <c r="M56" s="27"/>
    </row>
    <row r="57" spans="2:47" s="28" customFormat="1" ht="6.95" customHeight="1">
      <c r="B57" s="27"/>
      <c r="I57" s="124"/>
      <c r="J57" s="124"/>
      <c r="M57" s="27"/>
    </row>
    <row r="58" spans="2:47" s="28" customFormat="1" ht="13.7" customHeight="1">
      <c r="B58" s="27"/>
      <c r="C58" s="16" t="s">
        <v>25</v>
      </c>
      <c r="F58" s="3" t="str">
        <f>E15</f>
        <v xml:space="preserve"> </v>
      </c>
      <c r="I58" s="125" t="s">
        <v>30</v>
      </c>
      <c r="J58" s="149" t="str">
        <f>E21</f>
        <v xml:space="preserve"> </v>
      </c>
      <c r="M58" s="27"/>
    </row>
    <row r="59" spans="2:47" s="28" customFormat="1" ht="13.7" customHeight="1">
      <c r="B59" s="27"/>
      <c r="C59" s="16" t="s">
        <v>28</v>
      </c>
      <c r="F59" s="3" t="str">
        <f>IF(E18="","",E18)</f>
        <v>Vyplň údaj</v>
      </c>
      <c r="I59" s="125" t="s">
        <v>31</v>
      </c>
      <c r="J59" s="149" t="str">
        <f>E24</f>
        <v xml:space="preserve"> </v>
      </c>
      <c r="M59" s="27"/>
    </row>
    <row r="60" spans="2:47" s="28" customFormat="1" ht="10.35" customHeight="1">
      <c r="B60" s="27"/>
      <c r="I60" s="124"/>
      <c r="J60" s="124"/>
      <c r="M60" s="27"/>
    </row>
    <row r="61" spans="2:47" s="28" customFormat="1" ht="29.25" customHeight="1">
      <c r="B61" s="27"/>
      <c r="C61" s="150" t="s">
        <v>97</v>
      </c>
      <c r="D61" s="119"/>
      <c r="E61" s="119"/>
      <c r="F61" s="119"/>
      <c r="G61" s="119"/>
      <c r="H61" s="119"/>
      <c r="I61" s="151" t="s">
        <v>98</v>
      </c>
      <c r="J61" s="151" t="s">
        <v>99</v>
      </c>
      <c r="K61" s="152" t="s">
        <v>100</v>
      </c>
      <c r="L61" s="119"/>
      <c r="M61" s="27"/>
    </row>
    <row r="62" spans="2:47" s="28" customFormat="1" ht="10.35" customHeight="1">
      <c r="B62" s="27"/>
      <c r="I62" s="124"/>
      <c r="J62" s="124"/>
      <c r="M62" s="27"/>
    </row>
    <row r="63" spans="2:47" s="28" customFormat="1" ht="22.9" customHeight="1">
      <c r="B63" s="27"/>
      <c r="C63" s="153" t="s">
        <v>101</v>
      </c>
      <c r="I63" s="154">
        <f>Q97</f>
        <v>0</v>
      </c>
      <c r="J63" s="154">
        <f>R97</f>
        <v>0</v>
      </c>
      <c r="K63" s="137">
        <f>K97</f>
        <v>0</v>
      </c>
      <c r="M63" s="27"/>
      <c r="AU63" s="3" t="s">
        <v>102</v>
      </c>
    </row>
    <row r="64" spans="2:47" s="156" customFormat="1" ht="24.95" customHeight="1">
      <c r="B64" s="155"/>
      <c r="D64" s="157" t="s">
        <v>103</v>
      </c>
      <c r="E64" s="158"/>
      <c r="F64" s="158"/>
      <c r="G64" s="158"/>
      <c r="H64" s="158"/>
      <c r="I64" s="159">
        <f>Q104</f>
        <v>0</v>
      </c>
      <c r="J64" s="159">
        <f>R104</f>
        <v>0</v>
      </c>
      <c r="K64" s="160">
        <f>K104</f>
        <v>0</v>
      </c>
      <c r="M64" s="155"/>
    </row>
    <row r="65" spans="2:65" s="162" customFormat="1" ht="19.899999999999999" customHeight="1">
      <c r="B65" s="161"/>
      <c r="D65" s="163" t="s">
        <v>104</v>
      </c>
      <c r="E65" s="164"/>
      <c r="F65" s="164"/>
      <c r="G65" s="164"/>
      <c r="H65" s="164"/>
      <c r="I65" s="165">
        <f>Q105</f>
        <v>0</v>
      </c>
      <c r="J65" s="165">
        <f>R105</f>
        <v>0</v>
      </c>
      <c r="K65" s="166">
        <f>K105</f>
        <v>0</v>
      </c>
      <c r="M65" s="161"/>
    </row>
    <row r="66" spans="2:65" s="162" customFormat="1" ht="19.899999999999999" customHeight="1">
      <c r="B66" s="161"/>
      <c r="D66" s="163" t="s">
        <v>105</v>
      </c>
      <c r="E66" s="164"/>
      <c r="F66" s="164"/>
      <c r="G66" s="164"/>
      <c r="H66" s="164"/>
      <c r="I66" s="165">
        <f>Q112</f>
        <v>0</v>
      </c>
      <c r="J66" s="165">
        <f>R112</f>
        <v>0</v>
      </c>
      <c r="K66" s="166">
        <f>K112</f>
        <v>0</v>
      </c>
      <c r="M66" s="161"/>
    </row>
    <row r="67" spans="2:65" s="156" customFormat="1" ht="24.95" customHeight="1">
      <c r="B67" s="155"/>
      <c r="D67" s="157" t="s">
        <v>106</v>
      </c>
      <c r="E67" s="158"/>
      <c r="F67" s="158"/>
      <c r="G67" s="158"/>
      <c r="H67" s="158"/>
      <c r="I67" s="159">
        <f>Q114</f>
        <v>0</v>
      </c>
      <c r="J67" s="159">
        <f>R114</f>
        <v>0</v>
      </c>
      <c r="K67" s="160">
        <f>K114</f>
        <v>0</v>
      </c>
      <c r="M67" s="155"/>
    </row>
    <row r="68" spans="2:65" s="28" customFormat="1" ht="21.75" customHeight="1">
      <c r="B68" s="27"/>
      <c r="I68" s="124"/>
      <c r="J68" s="124"/>
      <c r="M68" s="27"/>
    </row>
    <row r="69" spans="2:65" s="28" customFormat="1" ht="6.95" customHeight="1">
      <c r="B69" s="27"/>
      <c r="I69" s="124"/>
      <c r="J69" s="124"/>
      <c r="M69" s="27"/>
    </row>
    <row r="70" spans="2:65" s="28" customFormat="1" ht="29.25" customHeight="1">
      <c r="B70" s="27"/>
      <c r="C70" s="153" t="s">
        <v>107</v>
      </c>
      <c r="I70" s="124"/>
      <c r="J70" s="124"/>
      <c r="K70" s="167">
        <f>ROUND(K71 + K72 + K73 + K74 + K75 + K76,2)</f>
        <v>0</v>
      </c>
      <c r="M70" s="27"/>
      <c r="O70" s="168" t="s">
        <v>41</v>
      </c>
    </row>
    <row r="71" spans="2:65" s="28" customFormat="1" ht="18" customHeight="1">
      <c r="B71" s="27"/>
      <c r="D71" s="114" t="s">
        <v>108</v>
      </c>
      <c r="E71" s="107"/>
      <c r="F71" s="107"/>
      <c r="I71" s="124"/>
      <c r="J71" s="124"/>
      <c r="K71" s="169">
        <v>0</v>
      </c>
      <c r="M71" s="170"/>
      <c r="N71" s="124"/>
      <c r="O71" s="171" t="s">
        <v>42</v>
      </c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6" t="s">
        <v>109</v>
      </c>
      <c r="AZ71" s="124"/>
      <c r="BA71" s="124"/>
      <c r="BB71" s="124"/>
      <c r="BC71" s="124"/>
      <c r="BD71" s="124"/>
      <c r="BE71" s="172">
        <f t="shared" ref="BE71:BE76" si="0">IF(O71="základní",K71,0)</f>
        <v>0</v>
      </c>
      <c r="BF71" s="172">
        <f t="shared" ref="BF71:BF76" si="1">IF(O71="snížená",K71,0)</f>
        <v>0</v>
      </c>
      <c r="BG71" s="172">
        <f t="shared" ref="BG71:BG76" si="2">IF(O71="zákl. přenesená",K71,0)</f>
        <v>0</v>
      </c>
      <c r="BH71" s="172">
        <f t="shared" ref="BH71:BH76" si="3">IF(O71="sníž. přenesená",K71,0)</f>
        <v>0</v>
      </c>
      <c r="BI71" s="172">
        <f t="shared" ref="BI71:BI76" si="4">IF(O71="nulová",K71,0)</f>
        <v>0</v>
      </c>
      <c r="BJ71" s="126" t="s">
        <v>81</v>
      </c>
      <c r="BK71" s="124"/>
      <c r="BL71" s="124"/>
      <c r="BM71" s="124"/>
    </row>
    <row r="72" spans="2:65" s="28" customFormat="1" ht="18" customHeight="1">
      <c r="B72" s="27"/>
      <c r="D72" s="114" t="s">
        <v>110</v>
      </c>
      <c r="E72" s="107"/>
      <c r="F72" s="107"/>
      <c r="I72" s="124"/>
      <c r="J72" s="124"/>
      <c r="K72" s="169">
        <v>0</v>
      </c>
      <c r="M72" s="170"/>
      <c r="N72" s="124"/>
      <c r="O72" s="171" t="s">
        <v>42</v>
      </c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6" t="s">
        <v>109</v>
      </c>
      <c r="AZ72" s="124"/>
      <c r="BA72" s="124"/>
      <c r="BB72" s="124"/>
      <c r="BC72" s="124"/>
      <c r="BD72" s="124"/>
      <c r="BE72" s="172">
        <f t="shared" si="0"/>
        <v>0</v>
      </c>
      <c r="BF72" s="172">
        <f t="shared" si="1"/>
        <v>0</v>
      </c>
      <c r="BG72" s="172">
        <f t="shared" si="2"/>
        <v>0</v>
      </c>
      <c r="BH72" s="172">
        <f t="shared" si="3"/>
        <v>0</v>
      </c>
      <c r="BI72" s="172">
        <f t="shared" si="4"/>
        <v>0</v>
      </c>
      <c r="BJ72" s="126" t="s">
        <v>81</v>
      </c>
      <c r="BK72" s="124"/>
      <c r="BL72" s="124"/>
      <c r="BM72" s="124"/>
    </row>
    <row r="73" spans="2:65" s="28" customFormat="1" ht="18" customHeight="1">
      <c r="B73" s="27"/>
      <c r="D73" s="114" t="s">
        <v>111</v>
      </c>
      <c r="E73" s="107"/>
      <c r="F73" s="107"/>
      <c r="I73" s="124"/>
      <c r="J73" s="124"/>
      <c r="K73" s="169">
        <v>0</v>
      </c>
      <c r="M73" s="170"/>
      <c r="N73" s="124"/>
      <c r="O73" s="171" t="s">
        <v>42</v>
      </c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6" t="s">
        <v>109</v>
      </c>
      <c r="AZ73" s="124"/>
      <c r="BA73" s="124"/>
      <c r="BB73" s="124"/>
      <c r="BC73" s="124"/>
      <c r="BD73" s="124"/>
      <c r="BE73" s="172">
        <f t="shared" si="0"/>
        <v>0</v>
      </c>
      <c r="BF73" s="172">
        <f t="shared" si="1"/>
        <v>0</v>
      </c>
      <c r="BG73" s="172">
        <f t="shared" si="2"/>
        <v>0</v>
      </c>
      <c r="BH73" s="172">
        <f t="shared" si="3"/>
        <v>0</v>
      </c>
      <c r="BI73" s="172">
        <f t="shared" si="4"/>
        <v>0</v>
      </c>
      <c r="BJ73" s="126" t="s">
        <v>81</v>
      </c>
      <c r="BK73" s="124"/>
      <c r="BL73" s="124"/>
      <c r="BM73" s="124"/>
    </row>
    <row r="74" spans="2:65" s="28" customFormat="1" ht="18" customHeight="1">
      <c r="B74" s="27"/>
      <c r="D74" s="114" t="s">
        <v>112</v>
      </c>
      <c r="E74" s="107"/>
      <c r="F74" s="107"/>
      <c r="I74" s="124"/>
      <c r="J74" s="124"/>
      <c r="K74" s="169">
        <v>0</v>
      </c>
      <c r="M74" s="170"/>
      <c r="N74" s="124"/>
      <c r="O74" s="171" t="s">
        <v>42</v>
      </c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6" t="s">
        <v>109</v>
      </c>
      <c r="AZ74" s="124"/>
      <c r="BA74" s="124"/>
      <c r="BB74" s="124"/>
      <c r="BC74" s="124"/>
      <c r="BD74" s="124"/>
      <c r="BE74" s="172">
        <f t="shared" si="0"/>
        <v>0</v>
      </c>
      <c r="BF74" s="172">
        <f t="shared" si="1"/>
        <v>0</v>
      </c>
      <c r="BG74" s="172">
        <f t="shared" si="2"/>
        <v>0</v>
      </c>
      <c r="BH74" s="172">
        <f t="shared" si="3"/>
        <v>0</v>
      </c>
      <c r="BI74" s="172">
        <f t="shared" si="4"/>
        <v>0</v>
      </c>
      <c r="BJ74" s="126" t="s">
        <v>81</v>
      </c>
      <c r="BK74" s="124"/>
      <c r="BL74" s="124"/>
      <c r="BM74" s="124"/>
    </row>
    <row r="75" spans="2:65" s="28" customFormat="1" ht="18" customHeight="1">
      <c r="B75" s="27"/>
      <c r="D75" s="114" t="s">
        <v>113</v>
      </c>
      <c r="E75" s="107"/>
      <c r="F75" s="107"/>
      <c r="I75" s="124"/>
      <c r="J75" s="124"/>
      <c r="K75" s="169">
        <v>0</v>
      </c>
      <c r="M75" s="170"/>
      <c r="N75" s="124"/>
      <c r="O75" s="171" t="s">
        <v>42</v>
      </c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6" t="s">
        <v>109</v>
      </c>
      <c r="AZ75" s="124"/>
      <c r="BA75" s="124"/>
      <c r="BB75" s="124"/>
      <c r="BC75" s="124"/>
      <c r="BD75" s="124"/>
      <c r="BE75" s="172">
        <f t="shared" si="0"/>
        <v>0</v>
      </c>
      <c r="BF75" s="172">
        <f t="shared" si="1"/>
        <v>0</v>
      </c>
      <c r="BG75" s="172">
        <f t="shared" si="2"/>
        <v>0</v>
      </c>
      <c r="BH75" s="172">
        <f t="shared" si="3"/>
        <v>0</v>
      </c>
      <c r="BI75" s="172">
        <f t="shared" si="4"/>
        <v>0</v>
      </c>
      <c r="BJ75" s="126" t="s">
        <v>81</v>
      </c>
      <c r="BK75" s="124"/>
      <c r="BL75" s="124"/>
      <c r="BM75" s="124"/>
    </row>
    <row r="76" spans="2:65" s="28" customFormat="1" ht="18" customHeight="1">
      <c r="B76" s="27"/>
      <c r="D76" s="173" t="s">
        <v>114</v>
      </c>
      <c r="I76" s="124"/>
      <c r="J76" s="124"/>
      <c r="K76" s="169">
        <f>ROUND(K30*T76,2)</f>
        <v>0</v>
      </c>
      <c r="M76" s="170"/>
      <c r="N76" s="124"/>
      <c r="O76" s="171" t="s">
        <v>42</v>
      </c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6" t="s">
        <v>115</v>
      </c>
      <c r="AZ76" s="124"/>
      <c r="BA76" s="124"/>
      <c r="BB76" s="124"/>
      <c r="BC76" s="124"/>
      <c r="BD76" s="124"/>
      <c r="BE76" s="172">
        <f t="shared" si="0"/>
        <v>0</v>
      </c>
      <c r="BF76" s="172">
        <f t="shared" si="1"/>
        <v>0</v>
      </c>
      <c r="BG76" s="172">
        <f t="shared" si="2"/>
        <v>0</v>
      </c>
      <c r="BH76" s="172">
        <f t="shared" si="3"/>
        <v>0</v>
      </c>
      <c r="BI76" s="172">
        <f t="shared" si="4"/>
        <v>0</v>
      </c>
      <c r="BJ76" s="126" t="s">
        <v>81</v>
      </c>
      <c r="BK76" s="124"/>
      <c r="BL76" s="124"/>
      <c r="BM76" s="124"/>
    </row>
    <row r="77" spans="2:65" s="28" customFormat="1">
      <c r="B77" s="27"/>
      <c r="I77" s="124"/>
      <c r="J77" s="124"/>
      <c r="M77" s="27"/>
    </row>
    <row r="78" spans="2:65" s="28" customFormat="1" ht="29.25" customHeight="1">
      <c r="B78" s="27"/>
      <c r="C78" s="118" t="s">
        <v>92</v>
      </c>
      <c r="D78" s="119"/>
      <c r="E78" s="119"/>
      <c r="F78" s="119"/>
      <c r="G78" s="119"/>
      <c r="H78" s="119"/>
      <c r="I78" s="174"/>
      <c r="J78" s="174"/>
      <c r="K78" s="175">
        <f>ROUND(K63+K70,2)</f>
        <v>0</v>
      </c>
      <c r="L78" s="119"/>
      <c r="M78" s="27"/>
    </row>
    <row r="79" spans="2:65" s="28" customFormat="1" ht="6.95" customHeight="1">
      <c r="B79" s="47"/>
      <c r="C79" s="48"/>
      <c r="D79" s="48"/>
      <c r="E79" s="48"/>
      <c r="F79" s="48"/>
      <c r="G79" s="48"/>
      <c r="H79" s="48"/>
      <c r="I79" s="147"/>
      <c r="J79" s="147"/>
      <c r="K79" s="48"/>
      <c r="L79" s="48"/>
      <c r="M79" s="27"/>
    </row>
    <row r="83" spans="2:25" s="28" customFormat="1" ht="6.95" customHeight="1">
      <c r="B83" s="49"/>
      <c r="C83" s="50"/>
      <c r="D83" s="50"/>
      <c r="E83" s="50"/>
      <c r="F83" s="50"/>
      <c r="G83" s="50"/>
      <c r="H83" s="50"/>
      <c r="I83" s="148"/>
      <c r="J83" s="148"/>
      <c r="K83" s="50"/>
      <c r="L83" s="50"/>
      <c r="M83" s="27"/>
    </row>
    <row r="84" spans="2:25" s="28" customFormat="1" ht="24.95" customHeight="1">
      <c r="B84" s="27"/>
      <c r="C84" s="7" t="s">
        <v>116</v>
      </c>
      <c r="I84" s="124"/>
      <c r="J84" s="124"/>
      <c r="M84" s="27"/>
    </row>
    <row r="85" spans="2:25" s="28" customFormat="1" ht="6.95" customHeight="1">
      <c r="B85" s="27"/>
      <c r="I85" s="124"/>
      <c r="J85" s="124"/>
      <c r="M85" s="27"/>
    </row>
    <row r="86" spans="2:25" s="28" customFormat="1" ht="12" customHeight="1">
      <c r="B86" s="27"/>
      <c r="C86" s="16" t="s">
        <v>17</v>
      </c>
      <c r="I86" s="124"/>
      <c r="J86" s="124"/>
      <c r="M86" s="27"/>
    </row>
    <row r="87" spans="2:25" s="28" customFormat="1" ht="16.5" customHeight="1">
      <c r="B87" s="27"/>
      <c r="E87" s="123" t="str">
        <f>E7</f>
        <v>Zámečnické úpravy ZOO Praha</v>
      </c>
      <c r="F87" s="65"/>
      <c r="G87" s="65"/>
      <c r="H87" s="65"/>
      <c r="I87" s="124"/>
      <c r="J87" s="124"/>
      <c r="M87" s="27"/>
    </row>
    <row r="88" spans="2:25" s="28" customFormat="1" ht="12" customHeight="1">
      <c r="B88" s="27"/>
      <c r="C88" s="16" t="s">
        <v>94</v>
      </c>
      <c r="I88" s="124"/>
      <c r="J88" s="124"/>
      <c r="M88" s="27"/>
    </row>
    <row r="89" spans="2:25" s="28" customFormat="1" ht="16.5" customHeight="1">
      <c r="B89" s="27"/>
      <c r="E89" s="54" t="str">
        <f>E9</f>
        <v>003 Tygr šelminec</v>
      </c>
      <c r="F89" s="59"/>
      <c r="G89" s="59"/>
      <c r="H89" s="59"/>
      <c r="I89" s="124"/>
      <c r="J89" s="124"/>
      <c r="M89" s="27"/>
    </row>
    <row r="90" spans="2:25" s="28" customFormat="1" ht="6.95" customHeight="1">
      <c r="B90" s="27"/>
      <c r="I90" s="124"/>
      <c r="J90" s="124"/>
      <c r="M90" s="27"/>
    </row>
    <row r="91" spans="2:25" s="28" customFormat="1" ht="12" customHeight="1">
      <c r="B91" s="27"/>
      <c r="C91" s="16" t="s">
        <v>21</v>
      </c>
      <c r="F91" s="3" t="str">
        <f>F12</f>
        <v xml:space="preserve"> </v>
      </c>
      <c r="I91" s="125" t="s">
        <v>23</v>
      </c>
      <c r="J91" s="127" t="str">
        <f>IF(J12="","",J12)</f>
        <v>22. 2. 2019</v>
      </c>
      <c r="M91" s="27"/>
    </row>
    <row r="92" spans="2:25" s="28" customFormat="1" ht="6.95" customHeight="1">
      <c r="B92" s="27"/>
      <c r="I92" s="124"/>
      <c r="J92" s="124"/>
      <c r="M92" s="27"/>
    </row>
    <row r="93" spans="2:25" s="28" customFormat="1" ht="13.7" customHeight="1">
      <c r="B93" s="27"/>
      <c r="C93" s="16" t="s">
        <v>25</v>
      </c>
      <c r="F93" s="3" t="str">
        <f>E15</f>
        <v xml:space="preserve"> </v>
      </c>
      <c r="I93" s="125" t="s">
        <v>30</v>
      </c>
      <c r="J93" s="149" t="str">
        <f>E21</f>
        <v xml:space="preserve"> </v>
      </c>
      <c r="M93" s="27"/>
    </row>
    <row r="94" spans="2:25" s="28" customFormat="1" ht="13.7" customHeight="1">
      <c r="B94" s="27"/>
      <c r="C94" s="16" t="s">
        <v>28</v>
      </c>
      <c r="F94" s="3" t="str">
        <f>IF(E18="","",E18)</f>
        <v>Vyplň údaj</v>
      </c>
      <c r="I94" s="125" t="s">
        <v>31</v>
      </c>
      <c r="J94" s="149" t="str">
        <f>E24</f>
        <v xml:space="preserve"> </v>
      </c>
      <c r="M94" s="27"/>
    </row>
    <row r="95" spans="2:25" s="28" customFormat="1" ht="10.35" customHeight="1">
      <c r="B95" s="27"/>
      <c r="I95" s="124"/>
      <c r="J95" s="124"/>
      <c r="M95" s="27"/>
    </row>
    <row r="96" spans="2:25" s="182" customFormat="1" ht="29.25" customHeight="1">
      <c r="B96" s="176"/>
      <c r="C96" s="177" t="s">
        <v>117</v>
      </c>
      <c r="D96" s="178" t="s">
        <v>56</v>
      </c>
      <c r="E96" s="178" t="s">
        <v>52</v>
      </c>
      <c r="F96" s="178" t="s">
        <v>53</v>
      </c>
      <c r="G96" s="178" t="s">
        <v>118</v>
      </c>
      <c r="H96" s="178" t="s">
        <v>119</v>
      </c>
      <c r="I96" s="179" t="s">
        <v>120</v>
      </c>
      <c r="J96" s="179" t="s">
        <v>121</v>
      </c>
      <c r="K96" s="180" t="s">
        <v>100</v>
      </c>
      <c r="L96" s="181" t="s">
        <v>122</v>
      </c>
      <c r="M96" s="176"/>
      <c r="N96" s="74" t="s">
        <v>1</v>
      </c>
      <c r="O96" s="75" t="s">
        <v>41</v>
      </c>
      <c r="P96" s="75" t="s">
        <v>123</v>
      </c>
      <c r="Q96" s="75" t="s">
        <v>124</v>
      </c>
      <c r="R96" s="75" t="s">
        <v>125</v>
      </c>
      <c r="S96" s="75" t="s">
        <v>126</v>
      </c>
      <c r="T96" s="75" t="s">
        <v>127</v>
      </c>
      <c r="U96" s="75" t="s">
        <v>128</v>
      </c>
      <c r="V96" s="75" t="s">
        <v>129</v>
      </c>
      <c r="W96" s="75" t="s">
        <v>130</v>
      </c>
      <c r="X96" s="75" t="s">
        <v>131</v>
      </c>
      <c r="Y96" s="76" t="s">
        <v>132</v>
      </c>
    </row>
    <row r="97" spans="2:65" s="28" customFormat="1" ht="22.9" customHeight="1">
      <c r="B97" s="27"/>
      <c r="C97" s="80" t="s">
        <v>133</v>
      </c>
      <c r="I97" s="124"/>
      <c r="J97" s="124"/>
      <c r="K97" s="183">
        <f>BK97</f>
        <v>0</v>
      </c>
      <c r="M97" s="27"/>
      <c r="N97" s="77"/>
      <c r="O97" s="62"/>
      <c r="P97" s="62"/>
      <c r="Q97" s="184">
        <f>Q98+SUM(Q99:Q104)+Q114</f>
        <v>0</v>
      </c>
      <c r="R97" s="184">
        <f>R98+SUM(R99:R104)+R114</f>
        <v>0</v>
      </c>
      <c r="S97" s="62"/>
      <c r="T97" s="185">
        <f>T98+SUM(T99:T104)+T114</f>
        <v>0</v>
      </c>
      <c r="U97" s="62"/>
      <c r="V97" s="185">
        <f>V98+SUM(V99:V104)+V114</f>
        <v>1.8405499999999999</v>
      </c>
      <c r="W97" s="62"/>
      <c r="X97" s="185">
        <f>X98+SUM(X99:X104)+X114</f>
        <v>0</v>
      </c>
      <c r="Y97" s="63"/>
      <c r="AT97" s="3" t="s">
        <v>72</v>
      </c>
      <c r="AU97" s="3" t="s">
        <v>102</v>
      </c>
      <c r="BK97" s="186">
        <f>BK98+SUM(BK99:BK104)+BK114</f>
        <v>0</v>
      </c>
    </row>
    <row r="98" spans="2:65" s="28" customFormat="1" ht="16.5" customHeight="1">
      <c r="B98" s="27"/>
      <c r="C98" s="187" t="s">
        <v>81</v>
      </c>
      <c r="D98" s="187" t="s">
        <v>134</v>
      </c>
      <c r="E98" s="188" t="s">
        <v>135</v>
      </c>
      <c r="F98" s="189" t="s">
        <v>136</v>
      </c>
      <c r="G98" s="190" t="s">
        <v>137</v>
      </c>
      <c r="H98" s="191">
        <v>1.2</v>
      </c>
      <c r="I98" s="192"/>
      <c r="J98" s="193"/>
      <c r="K98" s="194">
        <f t="shared" ref="K98:K103" si="5">ROUND(P98*H98,2)</f>
        <v>0</v>
      </c>
      <c r="L98" s="189" t="s">
        <v>138</v>
      </c>
      <c r="M98" s="195"/>
      <c r="N98" s="196" t="s">
        <v>1</v>
      </c>
      <c r="O98" s="197" t="s">
        <v>42</v>
      </c>
      <c r="P98" s="135">
        <f t="shared" ref="P98:P103" si="6">I98+J98</f>
        <v>0</v>
      </c>
      <c r="Q98" s="135">
        <f t="shared" ref="Q98:Q103" si="7">ROUND(I98*H98,2)</f>
        <v>0</v>
      </c>
      <c r="R98" s="135">
        <f t="shared" ref="R98:R103" si="8">ROUND(J98*H98,2)</f>
        <v>0</v>
      </c>
      <c r="T98" s="198">
        <f t="shared" ref="T98:T103" si="9">S98*H98</f>
        <v>0</v>
      </c>
      <c r="U98" s="198">
        <v>1</v>
      </c>
      <c r="V98" s="198">
        <f t="shared" ref="V98:V103" si="10">U98*H98</f>
        <v>1.2</v>
      </c>
      <c r="W98" s="198">
        <v>0</v>
      </c>
      <c r="X98" s="198">
        <f t="shared" ref="X98:X103" si="11">W98*H98</f>
        <v>0</v>
      </c>
      <c r="Y98" s="199" t="s">
        <v>1</v>
      </c>
      <c r="AR98" s="3" t="s">
        <v>139</v>
      </c>
      <c r="AT98" s="3" t="s">
        <v>134</v>
      </c>
      <c r="AU98" s="3" t="s">
        <v>73</v>
      </c>
      <c r="AY98" s="3" t="s">
        <v>140</v>
      </c>
      <c r="BE98" s="113">
        <f t="shared" ref="BE98:BE103" si="12">IF(O98="základní",K98,0)</f>
        <v>0</v>
      </c>
      <c r="BF98" s="113">
        <f t="shared" ref="BF98:BF103" si="13">IF(O98="snížená",K98,0)</f>
        <v>0</v>
      </c>
      <c r="BG98" s="113">
        <f t="shared" ref="BG98:BG103" si="14">IF(O98="zákl. přenesená",K98,0)</f>
        <v>0</v>
      </c>
      <c r="BH98" s="113">
        <f t="shared" ref="BH98:BH103" si="15">IF(O98="sníž. přenesená",K98,0)</f>
        <v>0</v>
      </c>
      <c r="BI98" s="113">
        <f t="shared" ref="BI98:BI103" si="16">IF(O98="nulová",K98,0)</f>
        <v>0</v>
      </c>
      <c r="BJ98" s="3" t="s">
        <v>81</v>
      </c>
      <c r="BK98" s="113">
        <f t="shared" ref="BK98:BK103" si="17">ROUND(P98*H98,2)</f>
        <v>0</v>
      </c>
      <c r="BL98" s="3" t="s">
        <v>141</v>
      </c>
      <c r="BM98" s="3" t="s">
        <v>142</v>
      </c>
    </row>
    <row r="99" spans="2:65" s="28" customFormat="1" ht="16.5" customHeight="1">
      <c r="B99" s="27"/>
      <c r="C99" s="187" t="s">
        <v>143</v>
      </c>
      <c r="D99" s="187" t="s">
        <v>134</v>
      </c>
      <c r="E99" s="188" t="s">
        <v>144</v>
      </c>
      <c r="F99" s="189" t="s">
        <v>145</v>
      </c>
      <c r="G99" s="190" t="s">
        <v>146</v>
      </c>
      <c r="H99" s="191">
        <v>15</v>
      </c>
      <c r="I99" s="192"/>
      <c r="J99" s="193"/>
      <c r="K99" s="194">
        <f t="shared" si="5"/>
        <v>0</v>
      </c>
      <c r="L99" s="189" t="s">
        <v>138</v>
      </c>
      <c r="M99" s="195"/>
      <c r="N99" s="196" t="s">
        <v>1</v>
      </c>
      <c r="O99" s="197" t="s">
        <v>42</v>
      </c>
      <c r="P99" s="135">
        <f t="shared" si="6"/>
        <v>0</v>
      </c>
      <c r="Q99" s="135">
        <f t="shared" si="7"/>
        <v>0</v>
      </c>
      <c r="R99" s="135">
        <f t="shared" si="8"/>
        <v>0</v>
      </c>
      <c r="T99" s="198">
        <f t="shared" si="9"/>
        <v>0</v>
      </c>
      <c r="U99" s="198">
        <v>2E-3</v>
      </c>
      <c r="V99" s="198">
        <f t="shared" si="10"/>
        <v>0.03</v>
      </c>
      <c r="W99" s="198">
        <v>0</v>
      </c>
      <c r="X99" s="198">
        <f t="shared" si="11"/>
        <v>0</v>
      </c>
      <c r="Y99" s="199" t="s">
        <v>1</v>
      </c>
      <c r="AR99" s="3" t="s">
        <v>139</v>
      </c>
      <c r="AT99" s="3" t="s">
        <v>134</v>
      </c>
      <c r="AU99" s="3" t="s">
        <v>73</v>
      </c>
      <c r="AY99" s="3" t="s">
        <v>140</v>
      </c>
      <c r="BE99" s="113">
        <f t="shared" si="12"/>
        <v>0</v>
      </c>
      <c r="BF99" s="113">
        <f t="shared" si="13"/>
        <v>0</v>
      </c>
      <c r="BG99" s="113">
        <f t="shared" si="14"/>
        <v>0</v>
      </c>
      <c r="BH99" s="113">
        <f t="shared" si="15"/>
        <v>0</v>
      </c>
      <c r="BI99" s="113">
        <f t="shared" si="16"/>
        <v>0</v>
      </c>
      <c r="BJ99" s="3" t="s">
        <v>81</v>
      </c>
      <c r="BK99" s="113">
        <f t="shared" si="17"/>
        <v>0</v>
      </c>
      <c r="BL99" s="3" t="s">
        <v>141</v>
      </c>
      <c r="BM99" s="3" t="s">
        <v>147</v>
      </c>
    </row>
    <row r="100" spans="2:65" s="28" customFormat="1" ht="16.5" customHeight="1">
      <c r="B100" s="27"/>
      <c r="C100" s="187" t="s">
        <v>148</v>
      </c>
      <c r="D100" s="187" t="s">
        <v>134</v>
      </c>
      <c r="E100" s="188" t="s">
        <v>149</v>
      </c>
      <c r="F100" s="189" t="s">
        <v>150</v>
      </c>
      <c r="G100" s="190" t="s">
        <v>137</v>
      </c>
      <c r="H100" s="191">
        <v>0.2</v>
      </c>
      <c r="I100" s="192"/>
      <c r="J100" s="193"/>
      <c r="K100" s="194">
        <f t="shared" si="5"/>
        <v>0</v>
      </c>
      <c r="L100" s="189" t="s">
        <v>138</v>
      </c>
      <c r="M100" s="195"/>
      <c r="N100" s="196" t="s">
        <v>1</v>
      </c>
      <c r="O100" s="197" t="s">
        <v>42</v>
      </c>
      <c r="P100" s="135">
        <f t="shared" si="6"/>
        <v>0</v>
      </c>
      <c r="Q100" s="135">
        <f t="shared" si="7"/>
        <v>0</v>
      </c>
      <c r="R100" s="135">
        <f t="shared" si="8"/>
        <v>0</v>
      </c>
      <c r="T100" s="198">
        <f t="shared" si="9"/>
        <v>0</v>
      </c>
      <c r="U100" s="198">
        <v>1</v>
      </c>
      <c r="V100" s="198">
        <f t="shared" si="10"/>
        <v>0.2</v>
      </c>
      <c r="W100" s="198">
        <v>0</v>
      </c>
      <c r="X100" s="198">
        <f t="shared" si="11"/>
        <v>0</v>
      </c>
      <c r="Y100" s="199" t="s">
        <v>1</v>
      </c>
      <c r="AR100" s="3" t="s">
        <v>139</v>
      </c>
      <c r="AT100" s="3" t="s">
        <v>134</v>
      </c>
      <c r="AU100" s="3" t="s">
        <v>73</v>
      </c>
      <c r="AY100" s="3" t="s">
        <v>140</v>
      </c>
      <c r="BE100" s="113">
        <f t="shared" si="12"/>
        <v>0</v>
      </c>
      <c r="BF100" s="113">
        <f t="shared" si="13"/>
        <v>0</v>
      </c>
      <c r="BG100" s="113">
        <f t="shared" si="14"/>
        <v>0</v>
      </c>
      <c r="BH100" s="113">
        <f t="shared" si="15"/>
        <v>0</v>
      </c>
      <c r="BI100" s="113">
        <f t="shared" si="16"/>
        <v>0</v>
      </c>
      <c r="BJ100" s="3" t="s">
        <v>81</v>
      </c>
      <c r="BK100" s="113">
        <f t="shared" si="17"/>
        <v>0</v>
      </c>
      <c r="BL100" s="3" t="s">
        <v>141</v>
      </c>
      <c r="BM100" s="3" t="s">
        <v>151</v>
      </c>
    </row>
    <row r="101" spans="2:65" s="28" customFormat="1" ht="16.5" customHeight="1">
      <c r="B101" s="27"/>
      <c r="C101" s="187" t="s">
        <v>152</v>
      </c>
      <c r="D101" s="187" t="s">
        <v>134</v>
      </c>
      <c r="E101" s="188" t="s">
        <v>153</v>
      </c>
      <c r="F101" s="189" t="s">
        <v>154</v>
      </c>
      <c r="G101" s="190" t="s">
        <v>155</v>
      </c>
      <c r="H101" s="191">
        <v>390</v>
      </c>
      <c r="I101" s="192"/>
      <c r="J101" s="193"/>
      <c r="K101" s="194">
        <f t="shared" si="5"/>
        <v>0</v>
      </c>
      <c r="L101" s="189" t="s">
        <v>138</v>
      </c>
      <c r="M101" s="195"/>
      <c r="N101" s="196" t="s">
        <v>1</v>
      </c>
      <c r="O101" s="197" t="s">
        <v>42</v>
      </c>
      <c r="P101" s="135">
        <f t="shared" si="6"/>
        <v>0</v>
      </c>
      <c r="Q101" s="135">
        <f t="shared" si="7"/>
        <v>0</v>
      </c>
      <c r="R101" s="135">
        <f t="shared" si="8"/>
        <v>0</v>
      </c>
      <c r="T101" s="198">
        <f t="shared" si="9"/>
        <v>0</v>
      </c>
      <c r="U101" s="198">
        <v>4.0000000000000003E-5</v>
      </c>
      <c r="V101" s="198">
        <f t="shared" si="10"/>
        <v>1.5600000000000001E-2</v>
      </c>
      <c r="W101" s="198">
        <v>0</v>
      </c>
      <c r="X101" s="198">
        <f t="shared" si="11"/>
        <v>0</v>
      </c>
      <c r="Y101" s="199" t="s">
        <v>1</v>
      </c>
      <c r="AR101" s="3" t="s">
        <v>139</v>
      </c>
      <c r="AT101" s="3" t="s">
        <v>134</v>
      </c>
      <c r="AU101" s="3" t="s">
        <v>73</v>
      </c>
      <c r="AY101" s="3" t="s">
        <v>140</v>
      </c>
      <c r="BE101" s="113">
        <f t="shared" si="12"/>
        <v>0</v>
      </c>
      <c r="BF101" s="113">
        <f t="shared" si="13"/>
        <v>0</v>
      </c>
      <c r="BG101" s="113">
        <f t="shared" si="14"/>
        <v>0</v>
      </c>
      <c r="BH101" s="113">
        <f t="shared" si="15"/>
        <v>0</v>
      </c>
      <c r="BI101" s="113">
        <f t="shared" si="16"/>
        <v>0</v>
      </c>
      <c r="BJ101" s="3" t="s">
        <v>81</v>
      </c>
      <c r="BK101" s="113">
        <f t="shared" si="17"/>
        <v>0</v>
      </c>
      <c r="BL101" s="3" t="s">
        <v>141</v>
      </c>
      <c r="BM101" s="3" t="s">
        <v>156</v>
      </c>
    </row>
    <row r="102" spans="2:65" s="28" customFormat="1" ht="16.5" customHeight="1">
      <c r="B102" s="27"/>
      <c r="C102" s="187" t="s">
        <v>141</v>
      </c>
      <c r="D102" s="187" t="s">
        <v>134</v>
      </c>
      <c r="E102" s="188" t="s">
        <v>157</v>
      </c>
      <c r="F102" s="189" t="s">
        <v>158</v>
      </c>
      <c r="G102" s="190" t="s">
        <v>159</v>
      </c>
      <c r="H102" s="191">
        <v>15</v>
      </c>
      <c r="I102" s="192"/>
      <c r="J102" s="193"/>
      <c r="K102" s="194">
        <f t="shared" si="5"/>
        <v>0</v>
      </c>
      <c r="L102" s="189" t="s">
        <v>138</v>
      </c>
      <c r="M102" s="195"/>
      <c r="N102" s="196" t="s">
        <v>1</v>
      </c>
      <c r="O102" s="197" t="s">
        <v>42</v>
      </c>
      <c r="P102" s="135">
        <f t="shared" si="6"/>
        <v>0</v>
      </c>
      <c r="Q102" s="135">
        <f t="shared" si="7"/>
        <v>0</v>
      </c>
      <c r="R102" s="135">
        <f t="shared" si="8"/>
        <v>0</v>
      </c>
      <c r="T102" s="198">
        <f t="shared" si="9"/>
        <v>0</v>
      </c>
      <c r="U102" s="198">
        <v>1E-3</v>
      </c>
      <c r="V102" s="198">
        <f t="shared" si="10"/>
        <v>1.4999999999999999E-2</v>
      </c>
      <c r="W102" s="198">
        <v>0</v>
      </c>
      <c r="X102" s="198">
        <f t="shared" si="11"/>
        <v>0</v>
      </c>
      <c r="Y102" s="199" t="s">
        <v>1</v>
      </c>
      <c r="AR102" s="3" t="s">
        <v>139</v>
      </c>
      <c r="AT102" s="3" t="s">
        <v>134</v>
      </c>
      <c r="AU102" s="3" t="s">
        <v>73</v>
      </c>
      <c r="AY102" s="3" t="s">
        <v>140</v>
      </c>
      <c r="BE102" s="113">
        <f t="shared" si="12"/>
        <v>0</v>
      </c>
      <c r="BF102" s="113">
        <f t="shared" si="13"/>
        <v>0</v>
      </c>
      <c r="BG102" s="113">
        <f t="shared" si="14"/>
        <v>0</v>
      </c>
      <c r="BH102" s="113">
        <f t="shared" si="15"/>
        <v>0</v>
      </c>
      <c r="BI102" s="113">
        <f t="shared" si="16"/>
        <v>0</v>
      </c>
      <c r="BJ102" s="3" t="s">
        <v>81</v>
      </c>
      <c r="BK102" s="113">
        <f t="shared" si="17"/>
        <v>0</v>
      </c>
      <c r="BL102" s="3" t="s">
        <v>141</v>
      </c>
      <c r="BM102" s="3" t="s">
        <v>160</v>
      </c>
    </row>
    <row r="103" spans="2:65" s="28" customFormat="1" ht="16.5" customHeight="1">
      <c r="B103" s="27"/>
      <c r="C103" s="187" t="s">
        <v>83</v>
      </c>
      <c r="D103" s="187" t="s">
        <v>134</v>
      </c>
      <c r="E103" s="188" t="s">
        <v>161</v>
      </c>
      <c r="F103" s="189" t="s">
        <v>162</v>
      </c>
      <c r="G103" s="190" t="s">
        <v>155</v>
      </c>
      <c r="H103" s="191">
        <v>170</v>
      </c>
      <c r="I103" s="192"/>
      <c r="J103" s="193"/>
      <c r="K103" s="194">
        <f t="shared" si="5"/>
        <v>0</v>
      </c>
      <c r="L103" s="189" t="s">
        <v>138</v>
      </c>
      <c r="M103" s="195"/>
      <c r="N103" s="196" t="s">
        <v>1</v>
      </c>
      <c r="O103" s="197" t="s">
        <v>42</v>
      </c>
      <c r="P103" s="135">
        <f t="shared" si="6"/>
        <v>0</v>
      </c>
      <c r="Q103" s="135">
        <f t="shared" si="7"/>
        <v>0</v>
      </c>
      <c r="R103" s="135">
        <f t="shared" si="8"/>
        <v>0</v>
      </c>
      <c r="T103" s="198">
        <f t="shared" si="9"/>
        <v>0</v>
      </c>
      <c r="U103" s="198">
        <v>1.5E-3</v>
      </c>
      <c r="V103" s="198">
        <f t="shared" si="10"/>
        <v>0.255</v>
      </c>
      <c r="W103" s="198">
        <v>0</v>
      </c>
      <c r="X103" s="198">
        <f t="shared" si="11"/>
        <v>0</v>
      </c>
      <c r="Y103" s="199" t="s">
        <v>1</v>
      </c>
      <c r="AR103" s="3" t="s">
        <v>139</v>
      </c>
      <c r="AT103" s="3" t="s">
        <v>134</v>
      </c>
      <c r="AU103" s="3" t="s">
        <v>73</v>
      </c>
      <c r="AY103" s="3" t="s">
        <v>140</v>
      </c>
      <c r="BE103" s="113">
        <f t="shared" si="12"/>
        <v>0</v>
      </c>
      <c r="BF103" s="113">
        <f t="shared" si="13"/>
        <v>0</v>
      </c>
      <c r="BG103" s="113">
        <f t="shared" si="14"/>
        <v>0</v>
      </c>
      <c r="BH103" s="113">
        <f t="shared" si="15"/>
        <v>0</v>
      </c>
      <c r="BI103" s="113">
        <f t="shared" si="16"/>
        <v>0</v>
      </c>
      <c r="BJ103" s="3" t="s">
        <v>81</v>
      </c>
      <c r="BK103" s="113">
        <f t="shared" si="17"/>
        <v>0</v>
      </c>
      <c r="BL103" s="3" t="s">
        <v>141</v>
      </c>
      <c r="BM103" s="3" t="s">
        <v>163</v>
      </c>
    </row>
    <row r="104" spans="2:65" s="201" customFormat="1" ht="25.9" customHeight="1">
      <c r="B104" s="200"/>
      <c r="D104" s="202" t="s">
        <v>72</v>
      </c>
      <c r="E104" s="203" t="s">
        <v>164</v>
      </c>
      <c r="F104" s="203" t="s">
        <v>165</v>
      </c>
      <c r="I104" s="204"/>
      <c r="J104" s="204"/>
      <c r="K104" s="205">
        <f>BK104</f>
        <v>0</v>
      </c>
      <c r="M104" s="200"/>
      <c r="N104" s="206"/>
      <c r="Q104" s="207">
        <f>Q105+Q112</f>
        <v>0</v>
      </c>
      <c r="R104" s="207">
        <f>R105+R112</f>
        <v>0</v>
      </c>
      <c r="T104" s="208">
        <f>T105+T112</f>
        <v>0</v>
      </c>
      <c r="V104" s="208">
        <f>V105+V112</f>
        <v>0.12495000000000001</v>
      </c>
      <c r="X104" s="208">
        <f>X105+X112</f>
        <v>0</v>
      </c>
      <c r="Y104" s="209"/>
      <c r="AR104" s="202" t="s">
        <v>83</v>
      </c>
      <c r="AT104" s="210" t="s">
        <v>72</v>
      </c>
      <c r="AU104" s="210" t="s">
        <v>73</v>
      </c>
      <c r="AY104" s="202" t="s">
        <v>140</v>
      </c>
      <c r="BK104" s="211">
        <f>BK105+BK112</f>
        <v>0</v>
      </c>
    </row>
    <row r="105" spans="2:65" s="201" customFormat="1" ht="22.9" customHeight="1">
      <c r="B105" s="200"/>
      <c r="D105" s="202" t="s">
        <v>72</v>
      </c>
      <c r="E105" s="212" t="s">
        <v>166</v>
      </c>
      <c r="F105" s="212" t="s">
        <v>167</v>
      </c>
      <c r="I105" s="204"/>
      <c r="J105" s="204"/>
      <c r="K105" s="213">
        <f>BK105</f>
        <v>0</v>
      </c>
      <c r="M105" s="200"/>
      <c r="N105" s="206"/>
      <c r="Q105" s="207">
        <f>SUM(Q106:Q111)</f>
        <v>0</v>
      </c>
      <c r="R105" s="207">
        <f>SUM(R106:R111)</f>
        <v>0</v>
      </c>
      <c r="T105" s="208">
        <f>SUM(T106:T111)</f>
        <v>0</v>
      </c>
      <c r="V105" s="208">
        <f>SUM(V106:V111)</f>
        <v>9.8000000000000004E-2</v>
      </c>
      <c r="X105" s="208">
        <f>SUM(X106:X111)</f>
        <v>0</v>
      </c>
      <c r="Y105" s="209"/>
      <c r="AR105" s="202" t="s">
        <v>83</v>
      </c>
      <c r="AT105" s="210" t="s">
        <v>72</v>
      </c>
      <c r="AU105" s="210" t="s">
        <v>81</v>
      </c>
      <c r="AY105" s="202" t="s">
        <v>140</v>
      </c>
      <c r="BK105" s="211">
        <f>SUM(BK106:BK111)</f>
        <v>0</v>
      </c>
    </row>
    <row r="106" spans="2:65" s="28" customFormat="1" ht="16.5" customHeight="1">
      <c r="B106" s="27"/>
      <c r="C106" s="214" t="s">
        <v>168</v>
      </c>
      <c r="D106" s="214" t="s">
        <v>169</v>
      </c>
      <c r="E106" s="215" t="s">
        <v>170</v>
      </c>
      <c r="F106" s="216" t="s">
        <v>171</v>
      </c>
      <c r="G106" s="217" t="s">
        <v>146</v>
      </c>
      <c r="H106" s="218">
        <v>155</v>
      </c>
      <c r="I106" s="219"/>
      <c r="J106" s="219"/>
      <c r="K106" s="220">
        <f t="shared" ref="K106:K111" si="18">ROUND(P106*H106,2)</f>
        <v>0</v>
      </c>
      <c r="L106" s="216" t="s">
        <v>138</v>
      </c>
      <c r="M106" s="27"/>
      <c r="N106" s="221" t="s">
        <v>1</v>
      </c>
      <c r="O106" s="197" t="s">
        <v>42</v>
      </c>
      <c r="P106" s="135">
        <f t="shared" ref="P106:P111" si="19">I106+J106</f>
        <v>0</v>
      </c>
      <c r="Q106" s="135">
        <f t="shared" ref="Q106:Q111" si="20">ROUND(I106*H106,2)</f>
        <v>0</v>
      </c>
      <c r="R106" s="135">
        <f t="shared" ref="R106:R111" si="21">ROUND(J106*H106,2)</f>
        <v>0</v>
      </c>
      <c r="T106" s="198">
        <f t="shared" ref="T106:T111" si="22">S106*H106</f>
        <v>0</v>
      </c>
      <c r="U106" s="198">
        <v>1E-4</v>
      </c>
      <c r="V106" s="198">
        <f t="shared" ref="V106:V111" si="23">U106*H106</f>
        <v>1.55E-2</v>
      </c>
      <c r="W106" s="198">
        <v>0</v>
      </c>
      <c r="X106" s="198">
        <f t="shared" ref="X106:X111" si="24">W106*H106</f>
        <v>0</v>
      </c>
      <c r="Y106" s="199" t="s">
        <v>1</v>
      </c>
      <c r="AR106" s="3" t="s">
        <v>172</v>
      </c>
      <c r="AT106" s="3" t="s">
        <v>169</v>
      </c>
      <c r="AU106" s="3" t="s">
        <v>83</v>
      </c>
      <c r="AY106" s="3" t="s">
        <v>140</v>
      </c>
      <c r="BE106" s="113">
        <f t="shared" ref="BE106:BE111" si="25">IF(O106="základní",K106,0)</f>
        <v>0</v>
      </c>
      <c r="BF106" s="113">
        <f t="shared" ref="BF106:BF111" si="26">IF(O106="snížená",K106,0)</f>
        <v>0</v>
      </c>
      <c r="BG106" s="113">
        <f t="shared" ref="BG106:BG111" si="27">IF(O106="zákl. přenesená",K106,0)</f>
        <v>0</v>
      </c>
      <c r="BH106" s="113">
        <f t="shared" ref="BH106:BH111" si="28">IF(O106="sníž. přenesená",K106,0)</f>
        <v>0</v>
      </c>
      <c r="BI106" s="113">
        <f t="shared" ref="BI106:BI111" si="29">IF(O106="nulová",K106,0)</f>
        <v>0</v>
      </c>
      <c r="BJ106" s="3" t="s">
        <v>81</v>
      </c>
      <c r="BK106" s="113">
        <f t="shared" ref="BK106:BK111" si="30">ROUND(P106*H106,2)</f>
        <v>0</v>
      </c>
      <c r="BL106" s="3" t="s">
        <v>172</v>
      </c>
      <c r="BM106" s="3" t="s">
        <v>173</v>
      </c>
    </row>
    <row r="107" spans="2:65" s="28" customFormat="1" ht="16.5" customHeight="1">
      <c r="B107" s="27"/>
      <c r="C107" s="214" t="s">
        <v>174</v>
      </c>
      <c r="D107" s="214" t="s">
        <v>169</v>
      </c>
      <c r="E107" s="215" t="s">
        <v>175</v>
      </c>
      <c r="F107" s="216" t="s">
        <v>176</v>
      </c>
      <c r="G107" s="217" t="s">
        <v>177</v>
      </c>
      <c r="H107" s="218">
        <v>1650</v>
      </c>
      <c r="I107" s="219"/>
      <c r="J107" s="219"/>
      <c r="K107" s="220">
        <f t="shared" si="18"/>
        <v>0</v>
      </c>
      <c r="L107" s="216" t="s">
        <v>138</v>
      </c>
      <c r="M107" s="27"/>
      <c r="N107" s="221" t="s">
        <v>1</v>
      </c>
      <c r="O107" s="197" t="s">
        <v>42</v>
      </c>
      <c r="P107" s="135">
        <f t="shared" si="19"/>
        <v>0</v>
      </c>
      <c r="Q107" s="135">
        <f t="shared" si="20"/>
        <v>0</v>
      </c>
      <c r="R107" s="135">
        <f t="shared" si="21"/>
        <v>0</v>
      </c>
      <c r="T107" s="198">
        <f t="shared" si="22"/>
        <v>0</v>
      </c>
      <c r="U107" s="198">
        <v>5.0000000000000002E-5</v>
      </c>
      <c r="V107" s="198">
        <f t="shared" si="23"/>
        <v>8.2500000000000004E-2</v>
      </c>
      <c r="W107" s="198">
        <v>0</v>
      </c>
      <c r="X107" s="198">
        <f t="shared" si="24"/>
        <v>0</v>
      </c>
      <c r="Y107" s="199" t="s">
        <v>1</v>
      </c>
      <c r="AR107" s="3" t="s">
        <v>172</v>
      </c>
      <c r="AT107" s="3" t="s">
        <v>169</v>
      </c>
      <c r="AU107" s="3" t="s">
        <v>83</v>
      </c>
      <c r="AY107" s="3" t="s">
        <v>140</v>
      </c>
      <c r="BE107" s="113">
        <f t="shared" si="25"/>
        <v>0</v>
      </c>
      <c r="BF107" s="113">
        <f t="shared" si="26"/>
        <v>0</v>
      </c>
      <c r="BG107" s="113">
        <f t="shared" si="27"/>
        <v>0</v>
      </c>
      <c r="BH107" s="113">
        <f t="shared" si="28"/>
        <v>0</v>
      </c>
      <c r="BI107" s="113">
        <f t="shared" si="29"/>
        <v>0</v>
      </c>
      <c r="BJ107" s="3" t="s">
        <v>81</v>
      </c>
      <c r="BK107" s="113">
        <f t="shared" si="30"/>
        <v>0</v>
      </c>
      <c r="BL107" s="3" t="s">
        <v>172</v>
      </c>
      <c r="BM107" s="3" t="s">
        <v>178</v>
      </c>
    </row>
    <row r="108" spans="2:65" s="28" customFormat="1" ht="16.5" customHeight="1">
      <c r="B108" s="27"/>
      <c r="C108" s="214" t="s">
        <v>139</v>
      </c>
      <c r="D108" s="214" t="s">
        <v>169</v>
      </c>
      <c r="E108" s="215" t="s">
        <v>179</v>
      </c>
      <c r="F108" s="216" t="s">
        <v>180</v>
      </c>
      <c r="G108" s="217" t="s">
        <v>137</v>
      </c>
      <c r="H108" s="218">
        <v>3</v>
      </c>
      <c r="I108" s="219"/>
      <c r="J108" s="219"/>
      <c r="K108" s="220">
        <f t="shared" si="18"/>
        <v>0</v>
      </c>
      <c r="L108" s="216" t="s">
        <v>138</v>
      </c>
      <c r="M108" s="27"/>
      <c r="N108" s="221" t="s">
        <v>1</v>
      </c>
      <c r="O108" s="197" t="s">
        <v>42</v>
      </c>
      <c r="P108" s="135">
        <f t="shared" si="19"/>
        <v>0</v>
      </c>
      <c r="Q108" s="135">
        <f t="shared" si="20"/>
        <v>0</v>
      </c>
      <c r="R108" s="135">
        <f t="shared" si="21"/>
        <v>0</v>
      </c>
      <c r="T108" s="198">
        <f t="shared" si="22"/>
        <v>0</v>
      </c>
      <c r="U108" s="198">
        <v>0</v>
      </c>
      <c r="V108" s="198">
        <f t="shared" si="23"/>
        <v>0</v>
      </c>
      <c r="W108" s="198">
        <v>0</v>
      </c>
      <c r="X108" s="198">
        <f t="shared" si="24"/>
        <v>0</v>
      </c>
      <c r="Y108" s="199" t="s">
        <v>1</v>
      </c>
      <c r="AR108" s="3" t="s">
        <v>172</v>
      </c>
      <c r="AT108" s="3" t="s">
        <v>169</v>
      </c>
      <c r="AU108" s="3" t="s">
        <v>83</v>
      </c>
      <c r="AY108" s="3" t="s">
        <v>140</v>
      </c>
      <c r="BE108" s="113">
        <f t="shared" si="25"/>
        <v>0</v>
      </c>
      <c r="BF108" s="113">
        <f t="shared" si="26"/>
        <v>0</v>
      </c>
      <c r="BG108" s="113">
        <f t="shared" si="27"/>
        <v>0</v>
      </c>
      <c r="BH108" s="113">
        <f t="shared" si="28"/>
        <v>0</v>
      </c>
      <c r="BI108" s="113">
        <f t="shared" si="29"/>
        <v>0</v>
      </c>
      <c r="BJ108" s="3" t="s">
        <v>81</v>
      </c>
      <c r="BK108" s="113">
        <f t="shared" si="30"/>
        <v>0</v>
      </c>
      <c r="BL108" s="3" t="s">
        <v>172</v>
      </c>
      <c r="BM108" s="3" t="s">
        <v>181</v>
      </c>
    </row>
    <row r="109" spans="2:65" s="28" customFormat="1" ht="16.5" customHeight="1">
      <c r="B109" s="27"/>
      <c r="C109" s="214" t="s">
        <v>182</v>
      </c>
      <c r="D109" s="214" t="s">
        <v>169</v>
      </c>
      <c r="E109" s="215" t="s">
        <v>183</v>
      </c>
      <c r="F109" s="216" t="s">
        <v>184</v>
      </c>
      <c r="G109" s="217" t="s">
        <v>137</v>
      </c>
      <c r="H109" s="218">
        <v>3</v>
      </c>
      <c r="I109" s="219"/>
      <c r="J109" s="219"/>
      <c r="K109" s="220">
        <f t="shared" si="18"/>
        <v>0</v>
      </c>
      <c r="L109" s="216" t="s">
        <v>138</v>
      </c>
      <c r="M109" s="27"/>
      <c r="N109" s="221" t="s">
        <v>1</v>
      </c>
      <c r="O109" s="197" t="s">
        <v>42</v>
      </c>
      <c r="P109" s="135">
        <f t="shared" si="19"/>
        <v>0</v>
      </c>
      <c r="Q109" s="135">
        <f t="shared" si="20"/>
        <v>0</v>
      </c>
      <c r="R109" s="135">
        <f t="shared" si="21"/>
        <v>0</v>
      </c>
      <c r="T109" s="198">
        <f t="shared" si="22"/>
        <v>0</v>
      </c>
      <c r="U109" s="198">
        <v>0</v>
      </c>
      <c r="V109" s="198">
        <f t="shared" si="23"/>
        <v>0</v>
      </c>
      <c r="W109" s="198">
        <v>0</v>
      </c>
      <c r="X109" s="198">
        <f t="shared" si="24"/>
        <v>0</v>
      </c>
      <c r="Y109" s="199" t="s">
        <v>1</v>
      </c>
      <c r="AR109" s="3" t="s">
        <v>172</v>
      </c>
      <c r="AT109" s="3" t="s">
        <v>169</v>
      </c>
      <c r="AU109" s="3" t="s">
        <v>83</v>
      </c>
      <c r="AY109" s="3" t="s">
        <v>140</v>
      </c>
      <c r="BE109" s="113">
        <f t="shared" si="25"/>
        <v>0</v>
      </c>
      <c r="BF109" s="113">
        <f t="shared" si="26"/>
        <v>0</v>
      </c>
      <c r="BG109" s="113">
        <f t="shared" si="27"/>
        <v>0</v>
      </c>
      <c r="BH109" s="113">
        <f t="shared" si="28"/>
        <v>0</v>
      </c>
      <c r="BI109" s="113">
        <f t="shared" si="29"/>
        <v>0</v>
      </c>
      <c r="BJ109" s="3" t="s">
        <v>81</v>
      </c>
      <c r="BK109" s="113">
        <f t="shared" si="30"/>
        <v>0</v>
      </c>
      <c r="BL109" s="3" t="s">
        <v>172</v>
      </c>
      <c r="BM109" s="3" t="s">
        <v>185</v>
      </c>
    </row>
    <row r="110" spans="2:65" s="28" customFormat="1" ht="16.5" customHeight="1">
      <c r="B110" s="27"/>
      <c r="C110" s="214" t="s">
        <v>186</v>
      </c>
      <c r="D110" s="214" t="s">
        <v>169</v>
      </c>
      <c r="E110" s="215" t="s">
        <v>187</v>
      </c>
      <c r="F110" s="216" t="s">
        <v>188</v>
      </c>
      <c r="G110" s="217" t="s">
        <v>137</v>
      </c>
      <c r="H110" s="218">
        <v>3</v>
      </c>
      <c r="I110" s="219"/>
      <c r="J110" s="219"/>
      <c r="K110" s="220">
        <f t="shared" si="18"/>
        <v>0</v>
      </c>
      <c r="L110" s="216" t="s">
        <v>138</v>
      </c>
      <c r="M110" s="27"/>
      <c r="N110" s="221" t="s">
        <v>1</v>
      </c>
      <c r="O110" s="197" t="s">
        <v>42</v>
      </c>
      <c r="P110" s="135">
        <f t="shared" si="19"/>
        <v>0</v>
      </c>
      <c r="Q110" s="135">
        <f t="shared" si="20"/>
        <v>0</v>
      </c>
      <c r="R110" s="135">
        <f t="shared" si="21"/>
        <v>0</v>
      </c>
      <c r="T110" s="198">
        <f t="shared" si="22"/>
        <v>0</v>
      </c>
      <c r="U110" s="198">
        <v>0</v>
      </c>
      <c r="V110" s="198">
        <f t="shared" si="23"/>
        <v>0</v>
      </c>
      <c r="W110" s="198">
        <v>0</v>
      </c>
      <c r="X110" s="198">
        <f t="shared" si="24"/>
        <v>0</v>
      </c>
      <c r="Y110" s="199" t="s">
        <v>1</v>
      </c>
      <c r="AR110" s="3" t="s">
        <v>172</v>
      </c>
      <c r="AT110" s="3" t="s">
        <v>169</v>
      </c>
      <c r="AU110" s="3" t="s">
        <v>83</v>
      </c>
      <c r="AY110" s="3" t="s">
        <v>140</v>
      </c>
      <c r="BE110" s="113">
        <f t="shared" si="25"/>
        <v>0</v>
      </c>
      <c r="BF110" s="113">
        <f t="shared" si="26"/>
        <v>0</v>
      </c>
      <c r="BG110" s="113">
        <f t="shared" si="27"/>
        <v>0</v>
      </c>
      <c r="BH110" s="113">
        <f t="shared" si="28"/>
        <v>0</v>
      </c>
      <c r="BI110" s="113">
        <f t="shared" si="29"/>
        <v>0</v>
      </c>
      <c r="BJ110" s="3" t="s">
        <v>81</v>
      </c>
      <c r="BK110" s="113">
        <f t="shared" si="30"/>
        <v>0</v>
      </c>
      <c r="BL110" s="3" t="s">
        <v>172</v>
      </c>
      <c r="BM110" s="3" t="s">
        <v>189</v>
      </c>
    </row>
    <row r="111" spans="2:65" s="28" customFormat="1" ht="16.5" customHeight="1">
      <c r="B111" s="27"/>
      <c r="C111" s="214" t="s">
        <v>190</v>
      </c>
      <c r="D111" s="214" t="s">
        <v>169</v>
      </c>
      <c r="E111" s="215" t="s">
        <v>191</v>
      </c>
      <c r="F111" s="216" t="s">
        <v>192</v>
      </c>
      <c r="G111" s="217" t="s">
        <v>193</v>
      </c>
      <c r="H111" s="222"/>
      <c r="I111" s="219"/>
      <c r="J111" s="219"/>
      <c r="K111" s="220">
        <f t="shared" si="18"/>
        <v>0</v>
      </c>
      <c r="L111" s="216" t="s">
        <v>138</v>
      </c>
      <c r="M111" s="27"/>
      <c r="N111" s="221" t="s">
        <v>1</v>
      </c>
      <c r="O111" s="197" t="s">
        <v>42</v>
      </c>
      <c r="P111" s="135">
        <f t="shared" si="19"/>
        <v>0</v>
      </c>
      <c r="Q111" s="135">
        <f t="shared" si="20"/>
        <v>0</v>
      </c>
      <c r="R111" s="135">
        <f t="shared" si="21"/>
        <v>0</v>
      </c>
      <c r="T111" s="198">
        <f t="shared" si="22"/>
        <v>0</v>
      </c>
      <c r="U111" s="198">
        <v>0</v>
      </c>
      <c r="V111" s="198">
        <f t="shared" si="23"/>
        <v>0</v>
      </c>
      <c r="W111" s="198">
        <v>0</v>
      </c>
      <c r="X111" s="198">
        <f t="shared" si="24"/>
        <v>0</v>
      </c>
      <c r="Y111" s="199" t="s">
        <v>1</v>
      </c>
      <c r="AR111" s="3" t="s">
        <v>172</v>
      </c>
      <c r="AT111" s="3" t="s">
        <v>169</v>
      </c>
      <c r="AU111" s="3" t="s">
        <v>83</v>
      </c>
      <c r="AY111" s="3" t="s">
        <v>140</v>
      </c>
      <c r="BE111" s="113">
        <f t="shared" si="25"/>
        <v>0</v>
      </c>
      <c r="BF111" s="113">
        <f t="shared" si="26"/>
        <v>0</v>
      </c>
      <c r="BG111" s="113">
        <f t="shared" si="27"/>
        <v>0</v>
      </c>
      <c r="BH111" s="113">
        <f t="shared" si="28"/>
        <v>0</v>
      </c>
      <c r="BI111" s="113">
        <f t="shared" si="29"/>
        <v>0</v>
      </c>
      <c r="BJ111" s="3" t="s">
        <v>81</v>
      </c>
      <c r="BK111" s="113">
        <f t="shared" si="30"/>
        <v>0</v>
      </c>
      <c r="BL111" s="3" t="s">
        <v>172</v>
      </c>
      <c r="BM111" s="3" t="s">
        <v>194</v>
      </c>
    </row>
    <row r="112" spans="2:65" s="201" customFormat="1" ht="22.9" customHeight="1">
      <c r="B112" s="200"/>
      <c r="D112" s="202" t="s">
        <v>72</v>
      </c>
      <c r="E112" s="212" t="s">
        <v>195</v>
      </c>
      <c r="F112" s="212" t="s">
        <v>196</v>
      </c>
      <c r="I112" s="204"/>
      <c r="J112" s="204"/>
      <c r="K112" s="213">
        <f>BK112</f>
        <v>0</v>
      </c>
      <c r="M112" s="200"/>
      <c r="N112" s="206"/>
      <c r="Q112" s="207">
        <f>Q113</f>
        <v>0</v>
      </c>
      <c r="R112" s="207">
        <f>R113</f>
        <v>0</v>
      </c>
      <c r="T112" s="208">
        <f>T113</f>
        <v>0</v>
      </c>
      <c r="V112" s="208">
        <f>V113</f>
        <v>2.6949999999999998E-2</v>
      </c>
      <c r="X112" s="208">
        <f>X113</f>
        <v>0</v>
      </c>
      <c r="Y112" s="209"/>
      <c r="AR112" s="202" t="s">
        <v>83</v>
      </c>
      <c r="AT112" s="210" t="s">
        <v>72</v>
      </c>
      <c r="AU112" s="210" t="s">
        <v>81</v>
      </c>
      <c r="AY112" s="202" t="s">
        <v>140</v>
      </c>
      <c r="BK112" s="211">
        <f>BK113</f>
        <v>0</v>
      </c>
    </row>
    <row r="113" spans="2:65" s="28" customFormat="1" ht="16.5" customHeight="1">
      <c r="B113" s="27"/>
      <c r="C113" s="214" t="s">
        <v>197</v>
      </c>
      <c r="D113" s="214" t="s">
        <v>169</v>
      </c>
      <c r="E113" s="215" t="s">
        <v>198</v>
      </c>
      <c r="F113" s="216" t="s">
        <v>199</v>
      </c>
      <c r="G113" s="217" t="s">
        <v>146</v>
      </c>
      <c r="H113" s="218">
        <v>55</v>
      </c>
      <c r="I113" s="219"/>
      <c r="J113" s="219"/>
      <c r="K113" s="220">
        <f>ROUND(P113*H113,2)</f>
        <v>0</v>
      </c>
      <c r="L113" s="216" t="s">
        <v>138</v>
      </c>
      <c r="M113" s="27"/>
      <c r="N113" s="221" t="s">
        <v>1</v>
      </c>
      <c r="O113" s="197" t="s">
        <v>42</v>
      </c>
      <c r="P113" s="135">
        <f>I113+J113</f>
        <v>0</v>
      </c>
      <c r="Q113" s="135">
        <f>ROUND(I113*H113,2)</f>
        <v>0</v>
      </c>
      <c r="R113" s="135">
        <f>ROUND(J113*H113,2)</f>
        <v>0</v>
      </c>
      <c r="T113" s="198">
        <f>S113*H113</f>
        <v>0</v>
      </c>
      <c r="U113" s="198">
        <v>4.8999999999999998E-4</v>
      </c>
      <c r="V113" s="198">
        <f>U113*H113</f>
        <v>2.6949999999999998E-2</v>
      </c>
      <c r="W113" s="198">
        <v>0</v>
      </c>
      <c r="X113" s="198">
        <f>W113*H113</f>
        <v>0</v>
      </c>
      <c r="Y113" s="199" t="s">
        <v>1</v>
      </c>
      <c r="AR113" s="3" t="s">
        <v>172</v>
      </c>
      <c r="AT113" s="3" t="s">
        <v>169</v>
      </c>
      <c r="AU113" s="3" t="s">
        <v>83</v>
      </c>
      <c r="AY113" s="3" t="s">
        <v>140</v>
      </c>
      <c r="BE113" s="113">
        <f>IF(O113="základní",K113,0)</f>
        <v>0</v>
      </c>
      <c r="BF113" s="113">
        <f>IF(O113="snížená",K113,0)</f>
        <v>0</v>
      </c>
      <c r="BG113" s="113">
        <f>IF(O113="zákl. přenesená",K113,0)</f>
        <v>0</v>
      </c>
      <c r="BH113" s="113">
        <f>IF(O113="sníž. přenesená",K113,0)</f>
        <v>0</v>
      </c>
      <c r="BI113" s="113">
        <f>IF(O113="nulová",K113,0)</f>
        <v>0</v>
      </c>
      <c r="BJ113" s="3" t="s">
        <v>81</v>
      </c>
      <c r="BK113" s="113">
        <f>ROUND(P113*H113,2)</f>
        <v>0</v>
      </c>
      <c r="BL113" s="3" t="s">
        <v>172</v>
      </c>
      <c r="BM113" s="3" t="s">
        <v>200</v>
      </c>
    </row>
    <row r="114" spans="2:65" s="201" customFormat="1" ht="25.9" customHeight="1">
      <c r="B114" s="200"/>
      <c r="D114" s="202" t="s">
        <v>72</v>
      </c>
      <c r="E114" s="203" t="s">
        <v>201</v>
      </c>
      <c r="F114" s="203" t="s">
        <v>202</v>
      </c>
      <c r="I114" s="204"/>
      <c r="J114" s="204"/>
      <c r="K114" s="205">
        <f>BK114</f>
        <v>0</v>
      </c>
      <c r="M114" s="200"/>
      <c r="N114" s="206"/>
      <c r="Q114" s="207">
        <f>Q115</f>
        <v>0</v>
      </c>
      <c r="R114" s="207">
        <f>R115</f>
        <v>0</v>
      </c>
      <c r="T114" s="208">
        <f>T115</f>
        <v>0</v>
      </c>
      <c r="V114" s="208">
        <f>V115</f>
        <v>0</v>
      </c>
      <c r="X114" s="208">
        <f>X115</f>
        <v>0</v>
      </c>
      <c r="Y114" s="209"/>
      <c r="AR114" s="202" t="s">
        <v>141</v>
      </c>
      <c r="AT114" s="210" t="s">
        <v>72</v>
      </c>
      <c r="AU114" s="210" t="s">
        <v>73</v>
      </c>
      <c r="AY114" s="202" t="s">
        <v>140</v>
      </c>
      <c r="BK114" s="211">
        <f>BK115</f>
        <v>0</v>
      </c>
    </row>
    <row r="115" spans="2:65" s="28" customFormat="1" ht="16.5" customHeight="1">
      <c r="B115" s="27"/>
      <c r="C115" s="214" t="s">
        <v>203</v>
      </c>
      <c r="D115" s="214" t="s">
        <v>169</v>
      </c>
      <c r="E115" s="215" t="s">
        <v>204</v>
      </c>
      <c r="F115" s="216" t="s">
        <v>205</v>
      </c>
      <c r="G115" s="217" t="s">
        <v>206</v>
      </c>
      <c r="H115" s="218">
        <v>160</v>
      </c>
      <c r="I115" s="219"/>
      <c r="J115" s="219"/>
      <c r="K115" s="220">
        <f>ROUND(P115*H115,2)</f>
        <v>0</v>
      </c>
      <c r="L115" s="216" t="s">
        <v>138</v>
      </c>
      <c r="M115" s="27"/>
      <c r="N115" s="223" t="s">
        <v>1</v>
      </c>
      <c r="O115" s="224" t="s">
        <v>42</v>
      </c>
      <c r="P115" s="225">
        <f>I115+J115</f>
        <v>0</v>
      </c>
      <c r="Q115" s="225">
        <f>ROUND(I115*H115,2)</f>
        <v>0</v>
      </c>
      <c r="R115" s="225">
        <f>ROUND(J115*H115,2)</f>
        <v>0</v>
      </c>
      <c r="S115" s="226"/>
      <c r="T115" s="227">
        <f>S115*H115</f>
        <v>0</v>
      </c>
      <c r="U115" s="227">
        <v>0</v>
      </c>
      <c r="V115" s="227">
        <f>U115*H115</f>
        <v>0</v>
      </c>
      <c r="W115" s="227">
        <v>0</v>
      </c>
      <c r="X115" s="227">
        <f>W115*H115</f>
        <v>0</v>
      </c>
      <c r="Y115" s="228" t="s">
        <v>1</v>
      </c>
      <c r="AR115" s="3" t="s">
        <v>207</v>
      </c>
      <c r="AT115" s="3" t="s">
        <v>169</v>
      </c>
      <c r="AU115" s="3" t="s">
        <v>81</v>
      </c>
      <c r="AY115" s="3" t="s">
        <v>140</v>
      </c>
      <c r="BE115" s="113">
        <f>IF(O115="základní",K115,0)</f>
        <v>0</v>
      </c>
      <c r="BF115" s="113">
        <f>IF(O115="snížená",K115,0)</f>
        <v>0</v>
      </c>
      <c r="BG115" s="113">
        <f>IF(O115="zákl. přenesená",K115,0)</f>
        <v>0</v>
      </c>
      <c r="BH115" s="113">
        <f>IF(O115="sníž. přenesená",K115,0)</f>
        <v>0</v>
      </c>
      <c r="BI115" s="113">
        <f>IF(O115="nulová",K115,0)</f>
        <v>0</v>
      </c>
      <c r="BJ115" s="3" t="s">
        <v>81</v>
      </c>
      <c r="BK115" s="113">
        <f>ROUND(P115*H115,2)</f>
        <v>0</v>
      </c>
      <c r="BL115" s="3" t="s">
        <v>207</v>
      </c>
      <c r="BM115" s="3" t="s">
        <v>208</v>
      </c>
    </row>
    <row r="116" spans="2:65" s="28" customFormat="1" ht="6.95" customHeight="1">
      <c r="B116" s="47"/>
      <c r="C116" s="48"/>
      <c r="D116" s="48"/>
      <c r="E116" s="48"/>
      <c r="F116" s="48"/>
      <c r="G116" s="48"/>
      <c r="H116" s="48"/>
      <c r="I116" s="147"/>
      <c r="J116" s="147"/>
      <c r="K116" s="48"/>
      <c r="L116" s="48"/>
      <c r="M116" s="27"/>
    </row>
  </sheetData>
  <sheetProtection algorithmName="SHA-512" hashValue="Cd2wXpC9ymLicS3iYTVwfMlW3A6iVE5ir7ICEZFr2fCjo7SJdurqo3yhepcjCzSxpQSSTl3WBMYBXJUG5/WbDA==" saltValue="3V4vKhtpMb5PdGYx4oYr2/5m7izLrgMZCwtb8qrRiLTj+qva7dR3pHxdztLaz4+thrng1462rdj4RIb6S8Kzyw==" spinCount="100000" sheet="1" objects="1" scenarios="1" formatColumns="0" formatRows="0" autoFilter="0"/>
  <autoFilter ref="C96:L115"/>
  <mergeCells count="14">
    <mergeCell ref="E87:H87"/>
    <mergeCell ref="E89:H89"/>
    <mergeCell ref="E54:H54"/>
    <mergeCell ref="D71:F71"/>
    <mergeCell ref="D72:F72"/>
    <mergeCell ref="D73:F73"/>
    <mergeCell ref="D74:F74"/>
    <mergeCell ref="D75:F75"/>
    <mergeCell ref="M2:Z2"/>
    <mergeCell ref="E7:H7"/>
    <mergeCell ref="E9:H9"/>
    <mergeCell ref="E18:H18"/>
    <mergeCell ref="E27:H27"/>
    <mergeCell ref="E52:H52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003 - 003 Tygr šelminec</vt:lpstr>
      <vt:lpstr>'003 - 003 Tygr šelminec'!Názvy_tisku</vt:lpstr>
      <vt:lpstr>'Rekapitulace stavby'!Názvy_tisku</vt:lpstr>
      <vt:lpstr>'003 - 003 Tygr šelminec'!Oblast_tisku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Kotek Jiří</dc:creator>
  <cp:lastModifiedBy>Kotek Jiří</cp:lastModifiedBy>
  <dcterms:created xsi:type="dcterms:W3CDTF">2019-02-27T06:56:22Z</dcterms:created>
  <dcterms:modified xsi:type="dcterms:W3CDTF">2019-02-27T06:57:15Z</dcterms:modified>
</cp:coreProperties>
</file>