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4370" windowHeight="7350" activeTab="1"/>
  </bookViews>
  <sheets>
    <sheet name="Rekapitulace stavby" sheetId="1" r:id="rId1"/>
    <sheet name="01 - SO 01 Komunikace" sheetId="2" r:id="rId2"/>
    <sheet name="101 - VON" sheetId="3" r:id="rId3"/>
  </sheets>
  <definedNames>
    <definedName name="_xlnm.Print_Titles" localSheetId="1">'01 - SO 01 Komunikace'!$115:$115</definedName>
    <definedName name="_xlnm.Print_Titles" localSheetId="2">'101 - VON'!$110:$110</definedName>
    <definedName name="_xlnm.Print_Titles" localSheetId="0">'Rekapitulace stavby'!$85:$85</definedName>
    <definedName name="_xlnm.Print_Area" localSheetId="1">'01 - SO 01 Komunikace'!$C$4:$Q$70,'01 - SO 01 Komunikace'!$C$76:$Q$99,'01 - SO 01 Komunikace'!$C$105:$Q$209</definedName>
    <definedName name="_xlnm.Print_Area" localSheetId="2">'101 - VON'!$C$4:$Q$70,'101 - VON'!$C$76:$Q$94,'101 - VON'!$C$100:$Q$123</definedName>
    <definedName name="_xlnm.Print_Area" localSheetId="0">'Rekapitulace stavby'!$C$4:$AP$70,'Rekapitulace stavby'!$C$76:$AP$93</definedName>
  </definedNames>
  <calcPr calcId="125725"/>
</workbook>
</file>

<file path=xl/calcChain.xml><?xml version="1.0" encoding="utf-8"?>
<calcChain xmlns="http://schemas.openxmlformats.org/spreadsheetml/2006/main">
  <c r="AY89" i="1"/>
  <c r="AX89"/>
  <c r="BI123" i="3"/>
  <c r="BH123"/>
  <c r="BG123"/>
  <c r="BF123"/>
  <c r="AA123"/>
  <c r="Y123"/>
  <c r="W123"/>
  <c r="BK123"/>
  <c r="BE123"/>
  <c r="BI122"/>
  <c r="BH122"/>
  <c r="BG122"/>
  <c r="BF122"/>
  <c r="AA122"/>
  <c r="Y122"/>
  <c r="W122"/>
  <c r="BK122"/>
  <c r="BE122"/>
  <c r="BI121"/>
  <c r="BH121"/>
  <c r="BG121"/>
  <c r="BF121"/>
  <c r="AA121"/>
  <c r="Y121"/>
  <c r="W121"/>
  <c r="BK121"/>
  <c r="BE121"/>
  <c r="BI120"/>
  <c r="BH120"/>
  <c r="BG120"/>
  <c r="BF120"/>
  <c r="AA120"/>
  <c r="Y120"/>
  <c r="W120"/>
  <c r="BK120"/>
  <c r="N120"/>
  <c r="BE120"/>
  <c r="BI119"/>
  <c r="BH119"/>
  <c r="BG119"/>
  <c r="BF119"/>
  <c r="AA119"/>
  <c r="Y119"/>
  <c r="W119"/>
  <c r="BK119"/>
  <c r="BE119"/>
  <c r="BI118"/>
  <c r="BH118"/>
  <c r="BG118"/>
  <c r="BF118"/>
  <c r="AA118"/>
  <c r="Y118"/>
  <c r="W118"/>
  <c r="BK118"/>
  <c r="BE118"/>
  <c r="BI117"/>
  <c r="BH117"/>
  <c r="BG117"/>
  <c r="BF117"/>
  <c r="AA117"/>
  <c r="Y117"/>
  <c r="W117"/>
  <c r="BK117"/>
  <c r="BE117"/>
  <c r="BI116"/>
  <c r="BH116"/>
  <c r="BG116"/>
  <c r="BF116"/>
  <c r="AA116"/>
  <c r="Y116"/>
  <c r="W116"/>
  <c r="W113" s="1"/>
  <c r="W112" s="1"/>
  <c r="W111" s="1"/>
  <c r="AU89" i="1" s="1"/>
  <c r="BK116" i="3"/>
  <c r="BE116"/>
  <c r="BI115"/>
  <c r="BH115"/>
  <c r="BG115"/>
  <c r="BF115"/>
  <c r="AA115"/>
  <c r="Y115"/>
  <c r="Y113" s="1"/>
  <c r="Y112" s="1"/>
  <c r="Y111" s="1"/>
  <c r="W115"/>
  <c r="BK115"/>
  <c r="N115"/>
  <c r="BE115"/>
  <c r="BI114"/>
  <c r="BH114"/>
  <c r="BG114"/>
  <c r="BF114"/>
  <c r="AA114"/>
  <c r="Y114"/>
  <c r="W114"/>
  <c r="BK114"/>
  <c r="N114"/>
  <c r="BE114" s="1"/>
  <c r="F105"/>
  <c r="F103"/>
  <c r="M28"/>
  <c r="AS89" i="1"/>
  <c r="F81" i="3"/>
  <c r="F79"/>
  <c r="O21"/>
  <c r="E21"/>
  <c r="O20"/>
  <c r="O18"/>
  <c r="E18"/>
  <c r="M83" s="1"/>
  <c r="M107"/>
  <c r="O17"/>
  <c r="O15"/>
  <c r="E15"/>
  <c r="F84" s="1"/>
  <c r="O14"/>
  <c r="O12"/>
  <c r="E12"/>
  <c r="F83" s="1"/>
  <c r="O11"/>
  <c r="O9"/>
  <c r="M81" s="1"/>
  <c r="F6"/>
  <c r="F102" s="1"/>
  <c r="AY88" i="1"/>
  <c r="AX88"/>
  <c r="BI209" i="2"/>
  <c r="BH209"/>
  <c r="BG209"/>
  <c r="BF209"/>
  <c r="AA209"/>
  <c r="AA208" s="1"/>
  <c r="Y209"/>
  <c r="Y208" s="1"/>
  <c r="W209"/>
  <c r="W208"/>
  <c r="BK209"/>
  <c r="BK208" s="1"/>
  <c r="N208" s="1"/>
  <c r="N95" s="1"/>
  <c r="N209"/>
  <c r="BE209" s="1"/>
  <c r="BI205"/>
  <c r="BH205"/>
  <c r="BG205"/>
  <c r="BF205"/>
  <c r="AA205"/>
  <c r="Y205"/>
  <c r="W205"/>
  <c r="BK205"/>
  <c r="N205"/>
  <c r="BE205" s="1"/>
  <c r="BI202"/>
  <c r="BH202"/>
  <c r="BG202"/>
  <c r="BF202"/>
  <c r="AA202"/>
  <c r="Y202"/>
  <c r="W202"/>
  <c r="BK202"/>
  <c r="N202"/>
  <c r="BE202"/>
  <c r="BI201"/>
  <c r="BH201"/>
  <c r="BG201"/>
  <c r="BF201"/>
  <c r="AA201"/>
  <c r="Y201"/>
  <c r="W201"/>
  <c r="BK201"/>
  <c r="N201"/>
  <c r="BE201" s="1"/>
  <c r="BI198"/>
  <c r="BH198"/>
  <c r="BG198"/>
  <c r="BF198"/>
  <c r="AA198"/>
  <c r="Y198"/>
  <c r="W198"/>
  <c r="BK198"/>
  <c r="N198"/>
  <c r="BE198"/>
  <c r="BI194"/>
  <c r="BH194"/>
  <c r="BG194"/>
  <c r="BF194"/>
  <c r="AA194"/>
  <c r="Y194"/>
  <c r="W194"/>
  <c r="BK194"/>
  <c r="N194"/>
  <c r="BE194" s="1"/>
  <c r="BI191"/>
  <c r="BH191"/>
  <c r="BG191"/>
  <c r="BF191"/>
  <c r="AA191"/>
  <c r="Y191"/>
  <c r="W191"/>
  <c r="BK191"/>
  <c r="N191"/>
  <c r="BE191" s="1"/>
  <c r="BI190"/>
  <c r="BH190"/>
  <c r="BG190"/>
  <c r="BF190"/>
  <c r="AA190"/>
  <c r="Y190"/>
  <c r="W190"/>
  <c r="BK190"/>
  <c r="N190"/>
  <c r="BE190"/>
  <c r="BI187"/>
  <c r="BH187"/>
  <c r="BG187"/>
  <c r="BF187"/>
  <c r="AA187"/>
  <c r="Y187"/>
  <c r="W187"/>
  <c r="BK187"/>
  <c r="N187"/>
  <c r="BE187" s="1"/>
  <c r="BI184"/>
  <c r="BH184"/>
  <c r="BG184"/>
  <c r="BF184"/>
  <c r="AA184"/>
  <c r="Y184"/>
  <c r="W184"/>
  <c r="BK184"/>
  <c r="N184"/>
  <c r="BE184"/>
  <c r="BI182"/>
  <c r="BH182"/>
  <c r="BG182"/>
  <c r="BF182"/>
  <c r="AA182"/>
  <c r="Y182"/>
  <c r="W182"/>
  <c r="BK182"/>
  <c r="N182"/>
  <c r="BE182" s="1"/>
  <c r="BI179"/>
  <c r="BH179"/>
  <c r="BG179"/>
  <c r="BF179"/>
  <c r="AA179"/>
  <c r="Y179"/>
  <c r="W179"/>
  <c r="BK179"/>
  <c r="N179"/>
  <c r="BE179"/>
  <c r="BI178"/>
  <c r="BH178"/>
  <c r="BG178"/>
  <c r="BF178"/>
  <c r="AA178"/>
  <c r="Y178"/>
  <c r="W178"/>
  <c r="BK178"/>
  <c r="N178"/>
  <c r="BE178" s="1"/>
  <c r="BI175"/>
  <c r="BH175"/>
  <c r="BG175"/>
  <c r="BF175"/>
  <c r="AA175"/>
  <c r="Y175"/>
  <c r="W175"/>
  <c r="BK175"/>
  <c r="N175"/>
  <c r="BE175"/>
  <c r="BI172"/>
  <c r="BH172"/>
  <c r="BG172"/>
  <c r="BF172"/>
  <c r="AA172"/>
  <c r="Y172"/>
  <c r="W172"/>
  <c r="BK172"/>
  <c r="BK171" s="1"/>
  <c r="N171" s="1"/>
  <c r="N92" s="1"/>
  <c r="N172"/>
  <c r="BE172"/>
  <c r="BI168"/>
  <c r="BH168"/>
  <c r="BG168"/>
  <c r="BF168"/>
  <c r="AA168"/>
  <c r="AA167" s="1"/>
  <c r="Y168"/>
  <c r="Y167"/>
  <c r="W168"/>
  <c r="W167" s="1"/>
  <c r="BK168"/>
  <c r="BK167"/>
  <c r="N167" s="1"/>
  <c r="N91" s="1"/>
  <c r="N168"/>
  <c r="BE168" s="1"/>
  <c r="BI164"/>
  <c r="BH164"/>
  <c r="BG164"/>
  <c r="BF164"/>
  <c r="AA164"/>
  <c r="Y164"/>
  <c r="W164"/>
  <c r="BK164"/>
  <c r="N164"/>
  <c r="BE164" s="1"/>
  <c r="BI160"/>
  <c r="BH160"/>
  <c r="BG160"/>
  <c r="BF160"/>
  <c r="AA160"/>
  <c r="Y160"/>
  <c r="W160"/>
  <c r="BK160"/>
  <c r="N160"/>
  <c r="BE160" s="1"/>
  <c r="BI157"/>
  <c r="BH157"/>
  <c r="BG157"/>
  <c r="BF157"/>
  <c r="AA157"/>
  <c r="Y157"/>
  <c r="W157"/>
  <c r="BK157"/>
  <c r="N157"/>
  <c r="BE157" s="1"/>
  <c r="BI156"/>
  <c r="BH156"/>
  <c r="BG156"/>
  <c r="BF156"/>
  <c r="AA156"/>
  <c r="Y156"/>
  <c r="W156"/>
  <c r="BK156"/>
  <c r="N156"/>
  <c r="BE156" s="1"/>
  <c r="BI155"/>
  <c r="BH155"/>
  <c r="BG155"/>
  <c r="BF155"/>
  <c r="AA155"/>
  <c r="Y155"/>
  <c r="W155"/>
  <c r="BK155"/>
  <c r="N155"/>
  <c r="BE155" s="1"/>
  <c r="BI154"/>
  <c r="BH154"/>
  <c r="BG154"/>
  <c r="BF154"/>
  <c r="AA154"/>
  <c r="Y154"/>
  <c r="W154"/>
  <c r="BK154"/>
  <c r="N154"/>
  <c r="BE154" s="1"/>
  <c r="BI153"/>
  <c r="BH153"/>
  <c r="BG153"/>
  <c r="BF153"/>
  <c r="AA153"/>
  <c r="Y153"/>
  <c r="W153"/>
  <c r="BK153"/>
  <c r="N153"/>
  <c r="BE153" s="1"/>
  <c r="BI150"/>
  <c r="BH150"/>
  <c r="BG150"/>
  <c r="BF150"/>
  <c r="AA150"/>
  <c r="Y150"/>
  <c r="W150"/>
  <c r="BK150"/>
  <c r="BE150"/>
  <c r="BI147"/>
  <c r="BH147"/>
  <c r="BG147"/>
  <c r="BF147"/>
  <c r="AA147"/>
  <c r="Y147"/>
  <c r="W147"/>
  <c r="BK147"/>
  <c r="N147"/>
  <c r="BE147" s="1"/>
  <c r="BI144"/>
  <c r="BH144"/>
  <c r="BG144"/>
  <c r="BF144"/>
  <c r="AA144"/>
  <c r="Y144"/>
  <c r="W144"/>
  <c r="BK144"/>
  <c r="BE144"/>
  <c r="BI141"/>
  <c r="BH141"/>
  <c r="BG141"/>
  <c r="BF141"/>
  <c r="AA141"/>
  <c r="Y141"/>
  <c r="W141"/>
  <c r="BK141"/>
  <c r="N141"/>
  <c r="BE141" s="1"/>
  <c r="BI138"/>
  <c r="BH138"/>
  <c r="BG138"/>
  <c r="BF138"/>
  <c r="AA138"/>
  <c r="Y138"/>
  <c r="W138"/>
  <c r="BK138"/>
  <c r="N138"/>
  <c r="BE138" s="1"/>
  <c r="BI135"/>
  <c r="BH135"/>
  <c r="BG135"/>
  <c r="BF135"/>
  <c r="AA135"/>
  <c r="Y135"/>
  <c r="W135"/>
  <c r="BK135"/>
  <c r="N135"/>
  <c r="BE135" s="1"/>
  <c r="BI132"/>
  <c r="BH132"/>
  <c r="BG132"/>
  <c r="BF132"/>
  <c r="AA132"/>
  <c r="Y132"/>
  <c r="W132"/>
  <c r="BK132"/>
  <c r="N132"/>
  <c r="BE132" s="1"/>
  <c r="BI129"/>
  <c r="BH129"/>
  <c r="BG129"/>
  <c r="BF129"/>
  <c r="AA129"/>
  <c r="Y129"/>
  <c r="W129"/>
  <c r="BK129"/>
  <c r="N129"/>
  <c r="BE129" s="1"/>
  <c r="BI125"/>
  <c r="BH125"/>
  <c r="BG125"/>
  <c r="BF125"/>
  <c r="AA125"/>
  <c r="Y125"/>
  <c r="W125"/>
  <c r="BK125"/>
  <c r="N125"/>
  <c r="BE125" s="1"/>
  <c r="BI122"/>
  <c r="BH122"/>
  <c r="BG122"/>
  <c r="H34" s="1"/>
  <c r="BB88" i="1" s="1"/>
  <c r="BF122" i="2"/>
  <c r="AA122"/>
  <c r="Y122"/>
  <c r="W122"/>
  <c r="BK122"/>
  <c r="N122"/>
  <c r="BE122" s="1"/>
  <c r="BI119"/>
  <c r="BH119"/>
  <c r="BG119"/>
  <c r="BF119"/>
  <c r="AA119"/>
  <c r="Y119"/>
  <c r="W119"/>
  <c r="BK119"/>
  <c r="N119"/>
  <c r="BE119" s="1"/>
  <c r="F110"/>
  <c r="F108"/>
  <c r="M28"/>
  <c r="AS88" i="1"/>
  <c r="F81" i="2"/>
  <c r="F79"/>
  <c r="O21"/>
  <c r="E21"/>
  <c r="M113" s="1"/>
  <c r="O20"/>
  <c r="O18"/>
  <c r="E18"/>
  <c r="M83" s="1"/>
  <c r="O17"/>
  <c r="O15"/>
  <c r="E15"/>
  <c r="O14"/>
  <c r="O12"/>
  <c r="E12"/>
  <c r="F83" s="1"/>
  <c r="O11"/>
  <c r="O9"/>
  <c r="M110" s="1"/>
  <c r="F6"/>
  <c r="AK27" i="1"/>
  <c r="AM83"/>
  <c r="L83"/>
  <c r="AM82"/>
  <c r="L82"/>
  <c r="AM80"/>
  <c r="L80"/>
  <c r="L78"/>
  <c r="L77"/>
  <c r="AA113" i="3" l="1"/>
  <c r="AA112" s="1"/>
  <c r="AA111" s="1"/>
  <c r="H32"/>
  <c r="AZ89" i="1" s="1"/>
  <c r="H34" i="3"/>
  <c r="BB89" i="1" s="1"/>
  <c r="BB87" s="1"/>
  <c r="W33" s="1"/>
  <c r="H36" i="2"/>
  <c r="BD88" i="1" s="1"/>
  <c r="BK118" i="2"/>
  <c r="N118" s="1"/>
  <c r="N90" s="1"/>
  <c r="Y171"/>
  <c r="Y183"/>
  <c r="Y118"/>
  <c r="AA171"/>
  <c r="W171"/>
  <c r="AA197"/>
  <c r="W197"/>
  <c r="Y197"/>
  <c r="W118"/>
  <c r="W117" s="1"/>
  <c r="W116" s="1"/>
  <c r="AU88" i="1" s="1"/>
  <c r="AU87" s="1"/>
  <c r="AA183" i="2"/>
  <c r="W183"/>
  <c r="AA118"/>
  <c r="M81"/>
  <c r="F112"/>
  <c r="M112"/>
  <c r="M84"/>
  <c r="F78" i="3"/>
  <c r="AS87" i="1"/>
  <c r="F108" i="3"/>
  <c r="F107"/>
  <c r="M33"/>
  <c r="AW89" i="1" s="1"/>
  <c r="H36" i="3"/>
  <c r="BD89" i="1" s="1"/>
  <c r="BD87" s="1"/>
  <c r="W35" s="1"/>
  <c r="M32" i="2"/>
  <c r="AV88" i="1" s="1"/>
  <c r="BK183" i="2"/>
  <c r="N183" s="1"/>
  <c r="N93" s="1"/>
  <c r="BK197"/>
  <c r="N197" s="1"/>
  <c r="N94" s="1"/>
  <c r="H35"/>
  <c r="BC88" i="1" s="1"/>
  <c r="M105" i="3"/>
  <c r="M32"/>
  <c r="AV89" i="1" s="1"/>
  <c r="F107" i="2"/>
  <c r="F78"/>
  <c r="F113"/>
  <c r="F84"/>
  <c r="H32"/>
  <c r="AZ88" i="1" s="1"/>
  <c r="H35" i="3"/>
  <c r="BC89" i="1" s="1"/>
  <c r="BK117" i="2"/>
  <c r="M33"/>
  <c r="AW88" i="1" s="1"/>
  <c r="H33" i="2"/>
  <c r="BA88" i="1" s="1"/>
  <c r="M108" i="3"/>
  <c r="M84"/>
  <c r="BK113"/>
  <c r="H33"/>
  <c r="BA89" i="1" s="1"/>
  <c r="AZ87" l="1"/>
  <c r="AV87" s="1"/>
  <c r="BC87"/>
  <c r="AY87" s="1"/>
  <c r="AX87"/>
  <c r="AA117" i="2"/>
  <c r="AA116" s="1"/>
  <c r="Y117"/>
  <c r="Y116" s="1"/>
  <c r="AT88" i="1"/>
  <c r="AT89"/>
  <c r="N117" i="2"/>
  <c r="N89" s="1"/>
  <c r="BK116"/>
  <c r="N116" s="1"/>
  <c r="N88" s="1"/>
  <c r="N113" i="3"/>
  <c r="N90" s="1"/>
  <c r="BK112"/>
  <c r="BA87" i="1"/>
  <c r="W31"/>
  <c r="W34" l="1"/>
  <c r="AW87"/>
  <c r="AK32" s="1"/>
  <c r="W32"/>
  <c r="BK111" i="3"/>
  <c r="N111" s="1"/>
  <c r="N88" s="1"/>
  <c r="N112"/>
  <c r="N89" s="1"/>
  <c r="L99" i="2"/>
  <c r="M27"/>
  <c r="M30" s="1"/>
  <c r="AK31" i="1"/>
  <c r="AT87" l="1"/>
  <c r="M27" i="3"/>
  <c r="M30" s="1"/>
  <c r="L94"/>
  <c r="AG88" i="1"/>
  <c r="L38" i="2"/>
  <c r="AN88" i="1" l="1"/>
  <c r="AG89"/>
  <c r="AN89" s="1"/>
  <c r="L38" i="3"/>
  <c r="AG87" i="1" l="1"/>
  <c r="AG93" l="1"/>
  <c r="AN87"/>
  <c r="AN93" s="1"/>
  <c r="AK26"/>
  <c r="AK29" s="1"/>
  <c r="AK37" s="1"/>
</calcChain>
</file>

<file path=xl/sharedStrings.xml><?xml version="1.0" encoding="utf-8"?>
<sst xmlns="http://schemas.openxmlformats.org/spreadsheetml/2006/main" count="1396" uniqueCount="294">
  <si>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</si>
  <si>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</si>
  <si>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</si>
  <si>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</si>
  <si>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</si>
  <si>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</si>
  <si>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</si>
  <si>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</si>
  <si>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</si>
  <si>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</si>
  <si>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</si>
  <si>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</si>
  <si>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</si>
  <si>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</si>
  <si>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</si>
  <si>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</si>
  <si>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10</t>
  </si>
  <si>
    <t>Stavba:</t>
  </si>
  <si>
    <t>Cesta U Černohousky</t>
  </si>
  <si>
    <t>JKSO:</t>
  </si>
  <si>
    <t>CC-CZ:</t>
  </si>
  <si>
    <t>Místo:</t>
  </si>
  <si>
    <t xml:space="preserve"> </t>
  </si>
  <si>
    <t>Datum: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</si>
  <si>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</si>
  <si>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</si>
  <si>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</si>
  <si>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</si>
  <si>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</si>
  <si>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</si>
  <si>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</si>
  <si>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</si>
  <si>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</si>
  <si>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</si>
  <si>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</si>
  <si>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</si>
  <si>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</si>
  <si>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</si>
  <si>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</si>
  <si>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</si>
  <si>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</si>
  <si>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</si>
  <si>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</si>
  <si>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</si>
  <si>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</si>
  <si>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</si>
  <si>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</si>
  <si>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</si>
  <si>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</si>
  <si>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</si>
  <si>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</si>
  <si>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</si>
  <si>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</si>
  <si>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</si>
  <si>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</si>
  <si>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</si>
  <si>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</si>
  <si>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</si>
  <si>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</si>
  <si>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</si>
  <si>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</si>
  <si>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</si>
  <si>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</si>
  <si>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</si>
  <si>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</si>
  <si>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</si>
  <si>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</si>
  <si>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</si>
  <si>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</si>
  <si>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</si>
  <si>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</si>
  <si>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</si>
  <si>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</si>
  <si>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</si>
  <si>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{ec48850b-a5fc-4200-9de8-cf6e882eff3a}</t>
  </si>
  <si>
    <t>{00000000-0000-0000-0000-000000000000}</t>
  </si>
  <si>
    <t>/</t>
  </si>
  <si>
    <t>01</t>
  </si>
  <si>
    <t>SO 01 Komunikace</t>
  </si>
  <si>
    <t>1</t>
  </si>
  <si>
    <t>{75199bcf-0b9d-4016-bc18-a1a5747beb8c}</t>
  </si>
  <si>
    <t>101</t>
  </si>
  <si>
    <t>VON</t>
  </si>
  <si>
    <t>{41c3990c-7d1f-4009-948c-6d6a6b4c01d6}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</si>
  <si>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</si>
  <si>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</si>
  <si>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</si>
  <si>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</si>
  <si>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</si>
  <si>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</si>
  <si>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</si>
  <si>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</si>
  <si>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</si>
  <si>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</si>
  <si>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</si>
  <si>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</si>
  <si>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SO 01 Komunikace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</si>
  <si>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</si>
  <si>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</si>
  <si>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</si>
  <si>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</si>
  <si>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</si>
  <si>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</si>
  <si>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</si>
  <si>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</si>
  <si>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</si>
  <si>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</si>
  <si>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</si>
  <si>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</si>
  <si>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</si>
  <si>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</si>
  <si>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</si>
  <si>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</si>
  <si>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</si>
  <si>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</si>
  <si>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</si>
  <si>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</si>
  <si>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</si>
  <si>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</si>
  <si>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</si>
  <si>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</si>
  <si>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</si>
  <si>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</si>
  <si>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</si>
  <si>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</si>
  <si>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</si>
  <si>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</si>
  <si>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</si>
  <si>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113107163</t>
  </si>
  <si>
    <t>Odstranění podkladu z kameniva drceného tl 300 mm strojně pl přes 50 do 200 m2</t>
  </si>
  <si>
    <t>m2</t>
  </si>
  <si>
    <t>4</t>
  </si>
  <si>
    <t>-654457033</t>
  </si>
  <si>
    <t>"mlatová cesta" 122</t>
  </si>
  <si>
    <t>VV</t>
  </si>
  <si>
    <t>Součet</t>
  </si>
  <si>
    <t>121101101</t>
  </si>
  <si>
    <t>Sejmutí ornice s přemístěním na vzdálenost do 50 m</t>
  </si>
  <si>
    <t>m3</t>
  </si>
  <si>
    <t>1325258567</t>
  </si>
  <si>
    <t>50*0,15</t>
  </si>
  <si>
    <t>3</t>
  </si>
  <si>
    <t>122201102</t>
  </si>
  <si>
    <t>Odkopávky a prokopávky nezapažené v hornině tř. 3 objem do 1000 m3</t>
  </si>
  <si>
    <t>2060795782</t>
  </si>
  <si>
    <t>"odkopávky" 122*0,2</t>
  </si>
  <si>
    <t>"odkopávky pro zlepšené podloží" 20*0,15</t>
  </si>
  <si>
    <t>122201109</t>
  </si>
  <si>
    <t>Příplatek za lepivost u odkopávek v hornině tř. 1 až 3</t>
  </si>
  <si>
    <t>-1319321900</t>
  </si>
  <si>
    <t>27,4*0,3</t>
  </si>
  <si>
    <t>5</t>
  </si>
  <si>
    <t>133201101</t>
  </si>
  <si>
    <t>Hloubení šachet v hornině tř. 3 objemu do 100 m3</t>
  </si>
  <si>
    <t>-1816803821</t>
  </si>
  <si>
    <t>"betonové patky zábradlí" 0,3*0,3*0,6*34</t>
  </si>
  <si>
    <t>6</t>
  </si>
  <si>
    <t>133201109</t>
  </si>
  <si>
    <t>Příplatek za lepivost u hloubení šachet v hornině tř. 3</t>
  </si>
  <si>
    <t>-165610730</t>
  </si>
  <si>
    <t>1,836*0,3</t>
  </si>
  <si>
    <t>7</t>
  </si>
  <si>
    <t>162301101</t>
  </si>
  <si>
    <t>Vodorovné přemístění do 500 m výkopku/sypaniny z horniny tř. 1 až 4</t>
  </si>
  <si>
    <t>-632195480</t>
  </si>
  <si>
    <t>8</t>
  </si>
  <si>
    <t>162701105</t>
  </si>
  <si>
    <t>Vodorovné přemístění do 10000 m výkopku/sypaniny z horniny tř. 1 až 4</t>
  </si>
  <si>
    <t>-842983183</t>
  </si>
  <si>
    <t>"výkop na skládku" 27,4+1,836</t>
  </si>
  <si>
    <t>9</t>
  </si>
  <si>
    <t>1954021438</t>
  </si>
  <si>
    <t>171201211</t>
  </si>
  <si>
    <t>Poplatek za uložení odpadu ze sypaniny na skládce (skládkovné)</t>
  </si>
  <si>
    <t>t</t>
  </si>
  <si>
    <t>-259340350</t>
  </si>
  <si>
    <t>29,236*1,6</t>
  </si>
  <si>
    <t>11</t>
  </si>
  <si>
    <t>-234399238</t>
  </si>
  <si>
    <t>12</t>
  </si>
  <si>
    <t>181111111</t>
  </si>
  <si>
    <t>Plošná úprava terénu do 500 m2 zemina tř 1 až 4 nerovnosti do 100 mm v rovinně a svahu do 1:5</t>
  </si>
  <si>
    <t>-372495158</t>
  </si>
  <si>
    <t>13</t>
  </si>
  <si>
    <t>1931624821</t>
  </si>
  <si>
    <t>14</t>
  </si>
  <si>
    <t>145556095</t>
  </si>
  <si>
    <t>M</t>
  </si>
  <si>
    <t>kg</t>
  </si>
  <si>
    <t>52580066</t>
  </si>
  <si>
    <t>16</t>
  </si>
  <si>
    <t>614829180</t>
  </si>
  <si>
    <t>17</t>
  </si>
  <si>
    <t>181951102</t>
  </si>
  <si>
    <t>Úprava pláně v hornině tř. 1 až 4 se zhutněním</t>
  </si>
  <si>
    <t>1247965031</t>
  </si>
  <si>
    <t>"zámková dlažba" 122</t>
  </si>
  <si>
    <t>"sanace podloží" 20</t>
  </si>
  <si>
    <t>18</t>
  </si>
  <si>
    <t>1241987680</t>
  </si>
  <si>
    <t>19</t>
  </si>
  <si>
    <t>275313711</t>
  </si>
  <si>
    <t>Základové patky z betonu tř. C 20/25</t>
  </si>
  <si>
    <t>2011988156</t>
  </si>
  <si>
    <t>20</t>
  </si>
  <si>
    <t>564851111</t>
  </si>
  <si>
    <t>Podklad ze štěrkodrtě ŠD tl 150 mm</t>
  </si>
  <si>
    <t>1571517174</t>
  </si>
  <si>
    <t>564861111</t>
  </si>
  <si>
    <t>Podklad ze štěrkodrtě ŠD tl 200 mm</t>
  </si>
  <si>
    <t>-1112336775</t>
  </si>
  <si>
    <t>"cesta - betonová dlažba" 122</t>
  </si>
  <si>
    <t>22</t>
  </si>
  <si>
    <t>59245041R</t>
  </si>
  <si>
    <t>dlažba zámková 60 mm - dle výběru investora</t>
  </si>
  <si>
    <t>-1626366676</t>
  </si>
  <si>
    <t>23</t>
  </si>
  <si>
    <t>596211112</t>
  </si>
  <si>
    <t>Kladení zámkové dlažby komunikací pro pěší tl 60 mm skupiny A pl do 300 m2</t>
  </si>
  <si>
    <t>1609806165</t>
  </si>
  <si>
    <t>24</t>
  </si>
  <si>
    <t>592450R1</t>
  </si>
  <si>
    <t>dlažba zámková 60 mm</t>
  </si>
  <si>
    <t>-1267420214</t>
  </si>
  <si>
    <t>25</t>
  </si>
  <si>
    <t>911111R</t>
  </si>
  <si>
    <t>ocelová pásovina (80x10 mm) zábradlí - dodávka a montáž</t>
  </si>
  <si>
    <t>-2044706790</t>
  </si>
  <si>
    <t>"34 kusů dl. 0,45 m" 34*0,45*6,28</t>
  </si>
  <si>
    <t>26</t>
  </si>
  <si>
    <t>916331112</t>
  </si>
  <si>
    <t>Osazení zahradního obrubníku betonového do lože z betonu s boční opěrou</t>
  </si>
  <si>
    <t>m</t>
  </si>
  <si>
    <t>-51304688</t>
  </si>
  <si>
    <t>"ABO 17-10" 102</t>
  </si>
  <si>
    <t>27</t>
  </si>
  <si>
    <t>59217011</t>
  </si>
  <si>
    <t>obrubník betonový zahradní 50x5x20 cm</t>
  </si>
  <si>
    <t>-517656451</t>
  </si>
  <si>
    <t>28</t>
  </si>
  <si>
    <t>916991121</t>
  </si>
  <si>
    <t>Lože pod obrubníky, krajníky nebo obruby z dlažebních kostek z betonu prostého</t>
  </si>
  <si>
    <t>2039139331</t>
  </si>
  <si>
    <t>0,03*102</t>
  </si>
  <si>
    <t>29</t>
  </si>
  <si>
    <t>96606R05</t>
  </si>
  <si>
    <t>Odstranění zábradlí lanového na sloupcích z kulatiny</t>
  </si>
  <si>
    <t>925969454</t>
  </si>
  <si>
    <t>34*0,7</t>
  </si>
  <si>
    <t>30</t>
  </si>
  <si>
    <t>997221551</t>
  </si>
  <si>
    <t>Vodorovná doprava suti ze sypkých materiálů do 1 km</t>
  </si>
  <si>
    <t>-990420529</t>
  </si>
  <si>
    <t>"kamenivo" 53,68</t>
  </si>
  <si>
    <t>31</t>
  </si>
  <si>
    <t>997221559</t>
  </si>
  <si>
    <t>Příplatek ZKD 1 km u vodorovné dopravy suti ze sypkých materiálů</t>
  </si>
  <si>
    <t>-1713074115</t>
  </si>
  <si>
    <t>32</t>
  </si>
  <si>
    <t>997221571</t>
  </si>
  <si>
    <t>Vodorovná doprava vybouraných hmot do 1 km</t>
  </si>
  <si>
    <t>380691709</t>
  </si>
  <si>
    <t>"lanové zábradlí" 0,214</t>
  </si>
  <si>
    <t>33</t>
  </si>
  <si>
    <t>997221855</t>
  </si>
  <si>
    <t>Poplatek za uložení na skládce (skládkovné) zeminy a kameniva kód odpadu 170 504</t>
  </si>
  <si>
    <t>1358650988</t>
  </si>
  <si>
    <t>34</t>
  </si>
  <si>
    <t>998225111</t>
  </si>
  <si>
    <t>Přesun hmot pro pozemní komunikace s krytem z kamene, monolitickým betonovým nebo živičným</t>
  </si>
  <si>
    <t>758959508</t>
  </si>
  <si>
    <t>101 - VON</t>
  </si>
  <si>
    <t>Ostatní - Ostatní</t>
  </si>
  <si>
    <t xml:space="preserve">    101 - VON</t>
  </si>
  <si>
    <t>030001001</t>
  </si>
  <si>
    <t>Zařízení staveniště</t>
  </si>
  <si>
    <t>%</t>
  </si>
  <si>
    <t>1024</t>
  </si>
  <si>
    <t>-1231110097</t>
  </si>
  <si>
    <t>060001001</t>
  </si>
  <si>
    <t>Územní vlivy</t>
  </si>
  <si>
    <t>1403854783</t>
  </si>
  <si>
    <t>-1761806796</t>
  </si>
  <si>
    <t>487537648</t>
  </si>
  <si>
    <t>790019166</t>
  </si>
  <si>
    <t>1839665881</t>
  </si>
  <si>
    <t>060002005</t>
  </si>
  <si>
    <t>Geodetické zaměření dokončené stavby objektů, komunikací a zpevněných ploch a vysazené zeleně</t>
  </si>
  <si>
    <t>kpl</t>
  </si>
  <si>
    <t>-506272641</t>
  </si>
  <si>
    <t>-183351307</t>
  </si>
  <si>
    <t>1691060173</t>
  </si>
  <si>
    <t>-2042384340</t>
  </si>
  <si>
    <t>"ornice  na deponii 7,5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</si>
</sst>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1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1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166" fontId="29" fillId="0" borderId="17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4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4" fontId="24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0" fontId="0" fillId="0" borderId="0" xfId="0" applyBorder="1"/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4" fillId="5" borderId="0" xfId="0" applyNumberFormat="1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24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2" borderId="0" xfId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4" fillId="0" borderId="25" xfId="0" applyFont="1" applyBorder="1" applyAlignment="1" applyProtection="1">
      <alignment horizontal="left" vertical="center" wrapText="1"/>
      <protection locked="0"/>
    </xf>
    <xf numFmtId="4" fontId="34" fillId="0" borderId="25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left" vertical="center" wrapText="1"/>
      <protection locked="0"/>
    </xf>
    <xf numFmtId="0" fontId="34" fillId="0" borderId="24" xfId="0" applyFont="1" applyBorder="1" applyAlignment="1" applyProtection="1">
      <alignment horizontal="left" vertical="center" wrapText="1"/>
      <protection locked="0"/>
    </xf>
    <xf numFmtId="4" fontId="30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4"/>
  <sheetViews>
    <sheetView showGridLines="0" workbookViewId="0">
      <pane ySplit="1" topLeftCell="A60" activePane="bottomLeft" state="frozen"/>
      <selection pane="bottomLeft" activeCell="Y11" sqref="Y1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R2" s="173" t="s">
        <v>8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spans="1:73" ht="36.950000000000003" customHeight="1">
      <c r="B4" s="24"/>
      <c r="C4" s="198" t="s">
        <v>12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25"/>
      <c r="AS4" s="19" t="s">
        <v>13</v>
      </c>
      <c r="BS4" s="20" t="s">
        <v>14</v>
      </c>
    </row>
    <row r="5" spans="1:73" ht="14.45" customHeight="1">
      <c r="B5" s="24"/>
      <c r="C5" s="26"/>
      <c r="D5" s="27" t="s">
        <v>15</v>
      </c>
      <c r="E5" s="26"/>
      <c r="F5" s="26"/>
      <c r="G5" s="26"/>
      <c r="H5" s="26"/>
      <c r="I5" s="26"/>
      <c r="J5" s="26"/>
      <c r="K5" s="207" t="s">
        <v>16</v>
      </c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26"/>
      <c r="AQ5" s="25"/>
      <c r="BS5" s="20" t="s">
        <v>9</v>
      </c>
    </row>
    <row r="6" spans="1:73" ht="36.950000000000003" customHeight="1">
      <c r="B6" s="24"/>
      <c r="C6" s="26"/>
      <c r="D6" s="29" t="s">
        <v>17</v>
      </c>
      <c r="E6" s="26"/>
      <c r="F6" s="26"/>
      <c r="G6" s="26"/>
      <c r="H6" s="26"/>
      <c r="I6" s="26"/>
      <c r="J6" s="26"/>
      <c r="K6" s="208" t="s">
        <v>18</v>
      </c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26"/>
      <c r="AQ6" s="25"/>
      <c r="BS6" s="20" t="s">
        <v>9</v>
      </c>
    </row>
    <row r="7" spans="1:73" ht="14.45" customHeight="1">
      <c r="B7" s="24"/>
      <c r="C7" s="26"/>
      <c r="D7" s="30" t="s">
        <v>19</v>
      </c>
      <c r="E7" s="26"/>
      <c r="F7" s="26"/>
      <c r="G7" s="26"/>
      <c r="H7" s="26"/>
      <c r="I7" s="26"/>
      <c r="J7" s="26"/>
      <c r="K7" s="28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20</v>
      </c>
      <c r="AL7" s="26"/>
      <c r="AM7" s="26"/>
      <c r="AN7" s="28" t="s">
        <v>5</v>
      </c>
      <c r="AO7" s="26"/>
      <c r="AP7" s="26"/>
      <c r="AQ7" s="25"/>
      <c r="BS7" s="20" t="s">
        <v>9</v>
      </c>
    </row>
    <row r="8" spans="1:73" ht="14.45" customHeight="1">
      <c r="B8" s="24"/>
      <c r="C8" s="26"/>
      <c r="D8" s="30" t="s">
        <v>21</v>
      </c>
      <c r="E8" s="26"/>
      <c r="F8" s="26"/>
      <c r="G8" s="26"/>
      <c r="H8" s="26"/>
      <c r="I8" s="26"/>
      <c r="J8" s="26"/>
      <c r="K8" s="28" t="s">
        <v>22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23</v>
      </c>
      <c r="AL8" s="26"/>
      <c r="AM8" s="26"/>
      <c r="AN8" s="172">
        <v>43263</v>
      </c>
      <c r="AO8" s="26"/>
      <c r="AP8" s="26"/>
      <c r="AQ8" s="25"/>
      <c r="BS8" s="20" t="s">
        <v>9</v>
      </c>
    </row>
    <row r="9" spans="1:73" ht="14.45" customHeight="1">
      <c r="B9" s="24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BS9" s="20" t="s">
        <v>9</v>
      </c>
    </row>
    <row r="10" spans="1:73" ht="14.45" customHeight="1">
      <c r="B10" s="24"/>
      <c r="C10" s="26"/>
      <c r="D10" s="30" t="s">
        <v>24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25</v>
      </c>
      <c r="AL10" s="26"/>
      <c r="AM10" s="26"/>
      <c r="AN10" s="28" t="s">
        <v>5</v>
      </c>
      <c r="AO10" s="26"/>
      <c r="AP10" s="26"/>
      <c r="AQ10" s="25"/>
      <c r="BS10" s="20" t="s">
        <v>9</v>
      </c>
    </row>
    <row r="11" spans="1:73" ht="18.399999999999999" customHeight="1">
      <c r="B11" s="24"/>
      <c r="C11" s="26"/>
      <c r="D11" s="26"/>
      <c r="E11" s="28" t="s">
        <v>22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26</v>
      </c>
      <c r="AL11" s="26"/>
      <c r="AM11" s="26"/>
      <c r="AN11" s="28" t="s">
        <v>5</v>
      </c>
      <c r="AO11" s="26"/>
      <c r="AP11" s="26"/>
      <c r="AQ11" s="25"/>
      <c r="BS11" s="20" t="s">
        <v>9</v>
      </c>
    </row>
    <row r="12" spans="1:73" ht="6.95" customHeight="1">
      <c r="B12" s="2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5"/>
      <c r="BS12" s="20" t="s">
        <v>9</v>
      </c>
    </row>
    <row r="13" spans="1:73" ht="14.45" customHeight="1">
      <c r="B13" s="24"/>
      <c r="C13" s="26"/>
      <c r="D13" s="30" t="s">
        <v>27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25</v>
      </c>
      <c r="AL13" s="26"/>
      <c r="AM13" s="26"/>
      <c r="AN13" s="28" t="s">
        <v>5</v>
      </c>
      <c r="AO13" s="26"/>
      <c r="AP13" s="26"/>
      <c r="AQ13" s="25"/>
      <c r="BS13" s="20" t="s">
        <v>9</v>
      </c>
    </row>
    <row r="14" spans="1:73" ht="15">
      <c r="B14" s="24"/>
      <c r="C14" s="26"/>
      <c r="D14" s="26"/>
      <c r="E14" s="28" t="s">
        <v>22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30" t="s">
        <v>26</v>
      </c>
      <c r="AL14" s="26"/>
      <c r="AM14" s="26"/>
      <c r="AN14" s="28" t="s">
        <v>5</v>
      </c>
      <c r="AO14" s="26"/>
      <c r="AP14" s="26"/>
      <c r="AQ14" s="25"/>
      <c r="BS14" s="20" t="s">
        <v>9</v>
      </c>
    </row>
    <row r="15" spans="1:73" ht="6.95" customHeight="1">
      <c r="B15" s="2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BS15" s="20" t="s">
        <v>6</v>
      </c>
    </row>
    <row r="16" spans="1:73" ht="14.45" customHeight="1">
      <c r="B16" s="24"/>
      <c r="C16" s="26"/>
      <c r="D16" s="30" t="s">
        <v>28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25</v>
      </c>
      <c r="AL16" s="26"/>
      <c r="AM16" s="26"/>
      <c r="AN16" s="28" t="s">
        <v>5</v>
      </c>
      <c r="AO16" s="26"/>
      <c r="AP16" s="26"/>
      <c r="AQ16" s="25"/>
      <c r="BS16" s="20" t="s">
        <v>6</v>
      </c>
    </row>
    <row r="17" spans="2:71" ht="18.399999999999999" customHeight="1">
      <c r="B17" s="24"/>
      <c r="C17" s="26"/>
      <c r="D17" s="26"/>
      <c r="E17" s="28" t="s">
        <v>22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26</v>
      </c>
      <c r="AL17" s="26"/>
      <c r="AM17" s="26"/>
      <c r="AN17" s="28" t="s">
        <v>5</v>
      </c>
      <c r="AO17" s="26"/>
      <c r="AP17" s="26"/>
      <c r="AQ17" s="25"/>
      <c r="BS17" s="20" t="s">
        <v>29</v>
      </c>
    </row>
    <row r="18" spans="2:71" ht="6.95" customHeight="1">
      <c r="B18" s="24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5"/>
      <c r="BS18" s="20" t="s">
        <v>9</v>
      </c>
    </row>
    <row r="19" spans="2:71" ht="14.45" customHeight="1">
      <c r="B19" s="24"/>
      <c r="C19" s="26"/>
      <c r="D19" s="30" t="s">
        <v>30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25</v>
      </c>
      <c r="AL19" s="26"/>
      <c r="AM19" s="26"/>
      <c r="AN19" s="28" t="s">
        <v>5</v>
      </c>
      <c r="AO19" s="26"/>
      <c r="AP19" s="26"/>
      <c r="AQ19" s="25"/>
      <c r="BS19" s="20" t="s">
        <v>9</v>
      </c>
    </row>
    <row r="20" spans="2:71" ht="18.399999999999999" customHeight="1">
      <c r="B20" s="24"/>
      <c r="C20" s="26"/>
      <c r="D20" s="26"/>
      <c r="E20" s="28" t="s">
        <v>22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26</v>
      </c>
      <c r="AL20" s="26"/>
      <c r="AM20" s="26"/>
      <c r="AN20" s="28" t="s">
        <v>5</v>
      </c>
      <c r="AO20" s="26"/>
      <c r="AP20" s="26"/>
      <c r="AQ20" s="25"/>
    </row>
    <row r="21" spans="2:71" ht="6.95" customHeight="1"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5"/>
    </row>
    <row r="22" spans="2:71" ht="15">
      <c r="B22" s="24"/>
      <c r="C22" s="26"/>
      <c r="D22" s="30" t="s">
        <v>31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5"/>
    </row>
    <row r="23" spans="2:71" ht="16.5" customHeight="1">
      <c r="B23" s="24"/>
      <c r="C23" s="26"/>
      <c r="D23" s="26"/>
      <c r="E23" s="209" t="s">
        <v>5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6"/>
      <c r="AP23" s="26"/>
      <c r="AQ23" s="25"/>
    </row>
    <row r="24" spans="2:71" ht="6.95" customHeight="1">
      <c r="B24" s="2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</row>
    <row r="25" spans="2:71" ht="6.95" customHeight="1">
      <c r="B25" s="24"/>
      <c r="C25" s="26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6"/>
      <c r="AQ25" s="25"/>
    </row>
    <row r="26" spans="2:71" ht="14.45" customHeight="1">
      <c r="B26" s="24"/>
      <c r="C26" s="26"/>
      <c r="D26" s="32" t="s">
        <v>32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82">
        <f>ROUND(AG87,2)</f>
        <v>0</v>
      </c>
      <c r="AL26" s="183"/>
      <c r="AM26" s="183"/>
      <c r="AN26" s="183"/>
      <c r="AO26" s="183"/>
      <c r="AP26" s="26"/>
      <c r="AQ26" s="25"/>
    </row>
    <row r="27" spans="2:71" ht="14.45" customHeight="1">
      <c r="B27" s="24"/>
      <c r="C27" s="26"/>
      <c r="D27" s="32" t="s">
        <v>33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82">
        <f>ROUND(AG91,2)</f>
        <v>0</v>
      </c>
      <c r="AL27" s="182"/>
      <c r="AM27" s="182"/>
      <c r="AN27" s="182"/>
      <c r="AO27" s="182"/>
      <c r="AP27" s="26"/>
      <c r="AQ27" s="25"/>
    </row>
    <row r="28" spans="2:71" s="1" customFormat="1" ht="6.95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2:71" s="1" customFormat="1" ht="25.9" customHeight="1">
      <c r="B29" s="33"/>
      <c r="C29" s="34"/>
      <c r="D29" s="36" t="s">
        <v>34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184">
        <f>ROUND(AK26+AK27,2)</f>
        <v>0</v>
      </c>
      <c r="AL29" s="185"/>
      <c r="AM29" s="185"/>
      <c r="AN29" s="185"/>
      <c r="AO29" s="185"/>
      <c r="AP29" s="34"/>
      <c r="AQ29" s="35"/>
    </row>
    <row r="30" spans="2:71" s="1" customFormat="1" ht="6.95" customHeight="1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2:71" s="2" customFormat="1" ht="14.45" customHeight="1">
      <c r="B31" s="38"/>
      <c r="C31" s="39"/>
      <c r="D31" s="40" t="s">
        <v>35</v>
      </c>
      <c r="E31" s="39"/>
      <c r="F31" s="40" t="s">
        <v>36</v>
      </c>
      <c r="G31" s="39"/>
      <c r="H31" s="39"/>
      <c r="I31" s="39"/>
      <c r="J31" s="39"/>
      <c r="K31" s="39"/>
      <c r="L31" s="202">
        <v>0.21</v>
      </c>
      <c r="M31" s="203"/>
      <c r="N31" s="203"/>
      <c r="O31" s="203"/>
      <c r="P31" s="39"/>
      <c r="Q31" s="39"/>
      <c r="R31" s="39"/>
      <c r="S31" s="39"/>
      <c r="T31" s="42" t="s">
        <v>37</v>
      </c>
      <c r="U31" s="39"/>
      <c r="V31" s="39"/>
      <c r="W31" s="204">
        <f>ROUND(AZ87+SUM(CD92),2)</f>
        <v>0</v>
      </c>
      <c r="X31" s="203"/>
      <c r="Y31" s="203"/>
      <c r="Z31" s="203"/>
      <c r="AA31" s="203"/>
      <c r="AB31" s="203"/>
      <c r="AC31" s="203"/>
      <c r="AD31" s="203"/>
      <c r="AE31" s="203"/>
      <c r="AF31" s="39"/>
      <c r="AG31" s="39"/>
      <c r="AH31" s="39"/>
      <c r="AI31" s="39"/>
      <c r="AJ31" s="39"/>
      <c r="AK31" s="204">
        <f>ROUND(AV87+SUM(BY92),2)</f>
        <v>0</v>
      </c>
      <c r="AL31" s="203"/>
      <c r="AM31" s="203"/>
      <c r="AN31" s="203"/>
      <c r="AO31" s="203"/>
      <c r="AP31" s="39"/>
      <c r="AQ31" s="43"/>
    </row>
    <row r="32" spans="2:71" s="2" customFormat="1" ht="14.45" customHeight="1">
      <c r="B32" s="38"/>
      <c r="C32" s="39"/>
      <c r="D32" s="39"/>
      <c r="E32" s="39"/>
      <c r="F32" s="40" t="s">
        <v>38</v>
      </c>
      <c r="G32" s="39"/>
      <c r="H32" s="39"/>
      <c r="I32" s="39"/>
      <c r="J32" s="39"/>
      <c r="K32" s="39"/>
      <c r="L32" s="202">
        <v>0.15</v>
      </c>
      <c r="M32" s="203"/>
      <c r="N32" s="203"/>
      <c r="O32" s="203"/>
      <c r="P32" s="39"/>
      <c r="Q32" s="39"/>
      <c r="R32" s="39"/>
      <c r="S32" s="39"/>
      <c r="T32" s="42" t="s">
        <v>37</v>
      </c>
      <c r="U32" s="39"/>
      <c r="V32" s="39"/>
      <c r="W32" s="204">
        <f>ROUND(BA87+SUM(CE92),2)</f>
        <v>0</v>
      </c>
      <c r="X32" s="203"/>
      <c r="Y32" s="203"/>
      <c r="Z32" s="203"/>
      <c r="AA32" s="203"/>
      <c r="AB32" s="203"/>
      <c r="AC32" s="203"/>
      <c r="AD32" s="203"/>
      <c r="AE32" s="203"/>
      <c r="AF32" s="39"/>
      <c r="AG32" s="39"/>
      <c r="AH32" s="39"/>
      <c r="AI32" s="39"/>
      <c r="AJ32" s="39"/>
      <c r="AK32" s="204">
        <f>ROUND(AW87+SUM(BZ92),2)</f>
        <v>0</v>
      </c>
      <c r="AL32" s="203"/>
      <c r="AM32" s="203"/>
      <c r="AN32" s="203"/>
      <c r="AO32" s="203"/>
      <c r="AP32" s="39"/>
      <c r="AQ32" s="43"/>
    </row>
    <row r="33" spans="2:43" s="2" customFormat="1" ht="14.45" hidden="1" customHeight="1">
      <c r="B33" s="38"/>
      <c r="C33" s="39"/>
      <c r="D33" s="39"/>
      <c r="E33" s="39"/>
      <c r="F33" s="40" t="s">
        <v>39</v>
      </c>
      <c r="G33" s="39"/>
      <c r="H33" s="39"/>
      <c r="I33" s="39"/>
      <c r="J33" s="39"/>
      <c r="K33" s="39"/>
      <c r="L33" s="202">
        <v>0.21</v>
      </c>
      <c r="M33" s="203"/>
      <c r="N33" s="203"/>
      <c r="O33" s="203"/>
      <c r="P33" s="39"/>
      <c r="Q33" s="39"/>
      <c r="R33" s="39"/>
      <c r="S33" s="39"/>
      <c r="T33" s="42" t="s">
        <v>37</v>
      </c>
      <c r="U33" s="39"/>
      <c r="V33" s="39"/>
      <c r="W33" s="204">
        <f>ROUND(BB87+SUM(CF92),2)</f>
        <v>0</v>
      </c>
      <c r="X33" s="203"/>
      <c r="Y33" s="203"/>
      <c r="Z33" s="203"/>
      <c r="AA33" s="203"/>
      <c r="AB33" s="203"/>
      <c r="AC33" s="203"/>
      <c r="AD33" s="203"/>
      <c r="AE33" s="203"/>
      <c r="AF33" s="39"/>
      <c r="AG33" s="39"/>
      <c r="AH33" s="39"/>
      <c r="AI33" s="39"/>
      <c r="AJ33" s="39"/>
      <c r="AK33" s="204">
        <v>0</v>
      </c>
      <c r="AL33" s="203"/>
      <c r="AM33" s="203"/>
      <c r="AN33" s="203"/>
      <c r="AO33" s="203"/>
      <c r="AP33" s="39"/>
      <c r="AQ33" s="43"/>
    </row>
    <row r="34" spans="2:43" s="2" customFormat="1" ht="14.45" hidden="1" customHeight="1">
      <c r="B34" s="38"/>
      <c r="C34" s="39"/>
      <c r="D34" s="39"/>
      <c r="E34" s="39"/>
      <c r="F34" s="40" t="s">
        <v>40</v>
      </c>
      <c r="G34" s="39"/>
      <c r="H34" s="39"/>
      <c r="I34" s="39"/>
      <c r="J34" s="39"/>
      <c r="K34" s="39"/>
      <c r="L34" s="202">
        <v>0.15</v>
      </c>
      <c r="M34" s="203"/>
      <c r="N34" s="203"/>
      <c r="O34" s="203"/>
      <c r="P34" s="39"/>
      <c r="Q34" s="39"/>
      <c r="R34" s="39"/>
      <c r="S34" s="39"/>
      <c r="T34" s="42" t="s">
        <v>37</v>
      </c>
      <c r="U34" s="39"/>
      <c r="V34" s="39"/>
      <c r="W34" s="204">
        <f>ROUND(BC87+SUM(CG92),2)</f>
        <v>0</v>
      </c>
      <c r="X34" s="203"/>
      <c r="Y34" s="203"/>
      <c r="Z34" s="203"/>
      <c r="AA34" s="203"/>
      <c r="AB34" s="203"/>
      <c r="AC34" s="203"/>
      <c r="AD34" s="203"/>
      <c r="AE34" s="203"/>
      <c r="AF34" s="39"/>
      <c r="AG34" s="39"/>
      <c r="AH34" s="39"/>
      <c r="AI34" s="39"/>
      <c r="AJ34" s="39"/>
      <c r="AK34" s="204">
        <v>0</v>
      </c>
      <c r="AL34" s="203"/>
      <c r="AM34" s="203"/>
      <c r="AN34" s="203"/>
      <c r="AO34" s="203"/>
      <c r="AP34" s="39"/>
      <c r="AQ34" s="43"/>
    </row>
    <row r="35" spans="2:43" s="2" customFormat="1" ht="14.45" hidden="1" customHeight="1">
      <c r="B35" s="38"/>
      <c r="C35" s="39"/>
      <c r="D35" s="39"/>
      <c r="E35" s="39"/>
      <c r="F35" s="40" t="s">
        <v>41</v>
      </c>
      <c r="G35" s="39"/>
      <c r="H35" s="39"/>
      <c r="I35" s="39"/>
      <c r="J35" s="39"/>
      <c r="K35" s="39"/>
      <c r="L35" s="202">
        <v>0</v>
      </c>
      <c r="M35" s="203"/>
      <c r="N35" s="203"/>
      <c r="O35" s="203"/>
      <c r="P35" s="39"/>
      <c r="Q35" s="39"/>
      <c r="R35" s="39"/>
      <c r="S35" s="39"/>
      <c r="T35" s="42" t="s">
        <v>37</v>
      </c>
      <c r="U35" s="39"/>
      <c r="V35" s="39"/>
      <c r="W35" s="204">
        <f>ROUND(BD87+SUM(CH92),2)</f>
        <v>0</v>
      </c>
      <c r="X35" s="203"/>
      <c r="Y35" s="203"/>
      <c r="Z35" s="203"/>
      <c r="AA35" s="203"/>
      <c r="AB35" s="203"/>
      <c r="AC35" s="203"/>
      <c r="AD35" s="203"/>
      <c r="AE35" s="203"/>
      <c r="AF35" s="39"/>
      <c r="AG35" s="39"/>
      <c r="AH35" s="39"/>
      <c r="AI35" s="39"/>
      <c r="AJ35" s="39"/>
      <c r="AK35" s="204">
        <v>0</v>
      </c>
      <c r="AL35" s="203"/>
      <c r="AM35" s="203"/>
      <c r="AN35" s="203"/>
      <c r="AO35" s="203"/>
      <c r="AP35" s="39"/>
      <c r="AQ35" s="43"/>
    </row>
    <row r="36" spans="2:43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2:43" s="1" customFormat="1" ht="25.9" customHeight="1">
      <c r="B37" s="33"/>
      <c r="C37" s="44"/>
      <c r="D37" s="45" t="s">
        <v>42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43</v>
      </c>
      <c r="U37" s="46"/>
      <c r="V37" s="46"/>
      <c r="W37" s="46"/>
      <c r="X37" s="194" t="s">
        <v>44</v>
      </c>
      <c r="Y37" s="195"/>
      <c r="Z37" s="195"/>
      <c r="AA37" s="195"/>
      <c r="AB37" s="195"/>
      <c r="AC37" s="46"/>
      <c r="AD37" s="46"/>
      <c r="AE37" s="46"/>
      <c r="AF37" s="46"/>
      <c r="AG37" s="46"/>
      <c r="AH37" s="46"/>
      <c r="AI37" s="46"/>
      <c r="AJ37" s="46"/>
      <c r="AK37" s="196">
        <f>SUM(AK29:AK35)</f>
        <v>0</v>
      </c>
      <c r="AL37" s="195"/>
      <c r="AM37" s="195"/>
      <c r="AN37" s="195"/>
      <c r="AO37" s="197"/>
      <c r="AP37" s="44"/>
      <c r="AQ37" s="35"/>
    </row>
    <row r="38" spans="2:43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2:43"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5"/>
    </row>
    <row r="40" spans="2:43">
      <c r="B40" s="24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</row>
    <row r="41" spans="2:43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5"/>
    </row>
    <row r="42" spans="2:43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5"/>
    </row>
    <row r="43" spans="2:43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5"/>
    </row>
    <row r="44" spans="2:43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</row>
    <row r="45" spans="2:43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5"/>
    </row>
    <row r="46" spans="2:43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5"/>
    </row>
    <row r="47" spans="2:43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5"/>
    </row>
    <row r="48" spans="2:43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5"/>
    </row>
    <row r="49" spans="2:43" s="1" customFormat="1" ht="15">
      <c r="B49" s="33"/>
      <c r="C49" s="34"/>
      <c r="D49" s="48" t="s">
        <v>45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34"/>
      <c r="AB49" s="34"/>
      <c r="AC49" s="48" t="s">
        <v>46</v>
      </c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50"/>
      <c r="AP49" s="34"/>
      <c r="AQ49" s="35"/>
    </row>
    <row r="50" spans="2:43">
      <c r="B50" s="24"/>
      <c r="C50" s="26"/>
      <c r="D50" s="51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2"/>
      <c r="AA50" s="26"/>
      <c r="AB50" s="26"/>
      <c r="AC50" s="51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2"/>
      <c r="AP50" s="26"/>
      <c r="AQ50" s="25"/>
    </row>
    <row r="51" spans="2:43">
      <c r="B51" s="24"/>
      <c r="C51" s="26"/>
      <c r="D51" s="51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2"/>
      <c r="AA51" s="26"/>
      <c r="AB51" s="26"/>
      <c r="AC51" s="51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2"/>
      <c r="AP51" s="26"/>
      <c r="AQ51" s="25"/>
    </row>
    <row r="52" spans="2:43">
      <c r="B52" s="24"/>
      <c r="C52" s="26"/>
      <c r="D52" s="51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2"/>
      <c r="AA52" s="26"/>
      <c r="AB52" s="26"/>
      <c r="AC52" s="51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2"/>
      <c r="AP52" s="26"/>
      <c r="AQ52" s="25"/>
    </row>
    <row r="53" spans="2:43">
      <c r="B53" s="24"/>
      <c r="C53" s="26"/>
      <c r="D53" s="51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2"/>
      <c r="AA53" s="26"/>
      <c r="AB53" s="26"/>
      <c r="AC53" s="51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2"/>
      <c r="AP53" s="26"/>
      <c r="AQ53" s="25"/>
    </row>
    <row r="54" spans="2:43">
      <c r="B54" s="24"/>
      <c r="C54" s="26"/>
      <c r="D54" s="51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2"/>
      <c r="AA54" s="26"/>
      <c r="AB54" s="26"/>
      <c r="AC54" s="51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2"/>
      <c r="AP54" s="26"/>
      <c r="AQ54" s="25"/>
    </row>
    <row r="55" spans="2:43">
      <c r="B55" s="24"/>
      <c r="C55" s="26"/>
      <c r="D55" s="51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2"/>
      <c r="AA55" s="26"/>
      <c r="AB55" s="26"/>
      <c r="AC55" s="51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2"/>
      <c r="AP55" s="26"/>
      <c r="AQ55" s="25"/>
    </row>
    <row r="56" spans="2:43">
      <c r="B56" s="24"/>
      <c r="C56" s="26"/>
      <c r="D56" s="51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2"/>
      <c r="AA56" s="26"/>
      <c r="AB56" s="26"/>
      <c r="AC56" s="51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2"/>
      <c r="AP56" s="26"/>
      <c r="AQ56" s="25"/>
    </row>
    <row r="57" spans="2:43">
      <c r="B57" s="24"/>
      <c r="C57" s="26"/>
      <c r="D57" s="51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2"/>
      <c r="AA57" s="26"/>
      <c r="AB57" s="26"/>
      <c r="AC57" s="51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2"/>
      <c r="AP57" s="26"/>
      <c r="AQ57" s="25"/>
    </row>
    <row r="58" spans="2:43" s="1" customFormat="1" ht="15">
      <c r="B58" s="33"/>
      <c r="C58" s="34"/>
      <c r="D58" s="53" t="s">
        <v>47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48</v>
      </c>
      <c r="S58" s="54"/>
      <c r="T58" s="54"/>
      <c r="U58" s="54"/>
      <c r="V58" s="54"/>
      <c r="W58" s="54"/>
      <c r="X58" s="54"/>
      <c r="Y58" s="54"/>
      <c r="Z58" s="56"/>
      <c r="AA58" s="34"/>
      <c r="AB58" s="34"/>
      <c r="AC58" s="53" t="s">
        <v>47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48</v>
      </c>
      <c r="AN58" s="54"/>
      <c r="AO58" s="56"/>
      <c r="AP58" s="34"/>
      <c r="AQ58" s="35"/>
    </row>
    <row r="59" spans="2:43">
      <c r="B59" s="24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5"/>
    </row>
    <row r="60" spans="2:43" s="1" customFormat="1" ht="15">
      <c r="B60" s="33"/>
      <c r="C60" s="34"/>
      <c r="D60" s="48" t="s">
        <v>49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34"/>
      <c r="AB60" s="34"/>
      <c r="AC60" s="48" t="s">
        <v>50</v>
      </c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50"/>
      <c r="AP60" s="34"/>
      <c r="AQ60" s="35"/>
    </row>
    <row r="61" spans="2:43">
      <c r="B61" s="24"/>
      <c r="C61" s="26"/>
      <c r="D61" s="51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2"/>
      <c r="AA61" s="26"/>
      <c r="AB61" s="26"/>
      <c r="AC61" s="51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2"/>
      <c r="AP61" s="26"/>
      <c r="AQ61" s="25"/>
    </row>
    <row r="62" spans="2:43">
      <c r="B62" s="24"/>
      <c r="C62" s="26"/>
      <c r="D62" s="51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2"/>
      <c r="AA62" s="26"/>
      <c r="AB62" s="26"/>
      <c r="AC62" s="51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2"/>
      <c r="AP62" s="26"/>
      <c r="AQ62" s="25"/>
    </row>
    <row r="63" spans="2:43">
      <c r="B63" s="24"/>
      <c r="C63" s="26"/>
      <c r="D63" s="51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2"/>
      <c r="AA63" s="26"/>
      <c r="AB63" s="26"/>
      <c r="AC63" s="51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2"/>
      <c r="AP63" s="26"/>
      <c r="AQ63" s="25"/>
    </row>
    <row r="64" spans="2:43">
      <c r="B64" s="24"/>
      <c r="C64" s="26"/>
      <c r="D64" s="51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2"/>
      <c r="AA64" s="26"/>
      <c r="AB64" s="26"/>
      <c r="AC64" s="51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2"/>
      <c r="AP64" s="26"/>
      <c r="AQ64" s="25"/>
    </row>
    <row r="65" spans="2:43">
      <c r="B65" s="24"/>
      <c r="C65" s="26"/>
      <c r="D65" s="51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2"/>
      <c r="AA65" s="26"/>
      <c r="AB65" s="26"/>
      <c r="AC65" s="51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2"/>
      <c r="AP65" s="26"/>
      <c r="AQ65" s="25"/>
    </row>
    <row r="66" spans="2:43">
      <c r="B66" s="24"/>
      <c r="C66" s="26"/>
      <c r="D66" s="51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2"/>
      <c r="AA66" s="26"/>
      <c r="AB66" s="26"/>
      <c r="AC66" s="51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2"/>
      <c r="AP66" s="26"/>
      <c r="AQ66" s="25"/>
    </row>
    <row r="67" spans="2:43">
      <c r="B67" s="24"/>
      <c r="C67" s="26"/>
      <c r="D67" s="51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2"/>
      <c r="AA67" s="26"/>
      <c r="AB67" s="26"/>
      <c r="AC67" s="51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2"/>
      <c r="AP67" s="26"/>
      <c r="AQ67" s="25"/>
    </row>
    <row r="68" spans="2:43">
      <c r="B68" s="24"/>
      <c r="C68" s="26"/>
      <c r="D68" s="51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2"/>
      <c r="AA68" s="26"/>
      <c r="AB68" s="26"/>
      <c r="AC68" s="51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2"/>
      <c r="AP68" s="26"/>
      <c r="AQ68" s="25"/>
    </row>
    <row r="69" spans="2:43" s="1" customFormat="1" ht="15">
      <c r="B69" s="33"/>
      <c r="C69" s="34"/>
      <c r="D69" s="53" t="s">
        <v>47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 t="s">
        <v>48</v>
      </c>
      <c r="S69" s="54"/>
      <c r="T69" s="54"/>
      <c r="U69" s="54"/>
      <c r="V69" s="54"/>
      <c r="W69" s="54"/>
      <c r="X69" s="54"/>
      <c r="Y69" s="54"/>
      <c r="Z69" s="56"/>
      <c r="AA69" s="34"/>
      <c r="AB69" s="34"/>
      <c r="AC69" s="53" t="s">
        <v>47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5" t="s">
        <v>48</v>
      </c>
      <c r="AN69" s="54"/>
      <c r="AO69" s="56"/>
      <c r="AP69" s="34"/>
      <c r="AQ69" s="35"/>
    </row>
    <row r="70" spans="2:43" s="1" customFormat="1" ht="6.95" customHeight="1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spans="2:43" s="1" customFormat="1" ht="6.9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9"/>
    </row>
    <row r="75" spans="2:43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2"/>
    </row>
    <row r="76" spans="2:43" s="1" customFormat="1" ht="36.950000000000003" customHeight="1">
      <c r="B76" s="33"/>
      <c r="C76" s="198" t="s">
        <v>51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35"/>
    </row>
    <row r="77" spans="2:43" s="3" customFormat="1" ht="14.45" customHeight="1">
      <c r="B77" s="63"/>
      <c r="C77" s="30" t="s">
        <v>15</v>
      </c>
      <c r="D77" s="64"/>
      <c r="E77" s="64"/>
      <c r="F77" s="64"/>
      <c r="G77" s="64"/>
      <c r="H77" s="64"/>
      <c r="I77" s="64"/>
      <c r="J77" s="64"/>
      <c r="K77" s="64"/>
      <c r="L77" s="64" t="str">
        <f>K5</f>
        <v>10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5"/>
    </row>
    <row r="78" spans="2:43" s="4" customFormat="1" ht="36.950000000000003" customHeight="1">
      <c r="B78" s="66"/>
      <c r="C78" s="67" t="s">
        <v>17</v>
      </c>
      <c r="D78" s="68"/>
      <c r="E78" s="68"/>
      <c r="F78" s="68"/>
      <c r="G78" s="68"/>
      <c r="H78" s="68"/>
      <c r="I78" s="68"/>
      <c r="J78" s="68"/>
      <c r="K78" s="68"/>
      <c r="L78" s="200" t="str">
        <f>K6</f>
        <v>Cesta U Černohousky</v>
      </c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68"/>
      <c r="AQ78" s="69"/>
    </row>
    <row r="79" spans="2:43" s="1" customFormat="1" ht="6.95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spans="2:43" s="1" customFormat="1" ht="15">
      <c r="B80" s="33"/>
      <c r="C80" s="30" t="s">
        <v>21</v>
      </c>
      <c r="D80" s="34"/>
      <c r="E80" s="34"/>
      <c r="F80" s="34"/>
      <c r="G80" s="34"/>
      <c r="H80" s="34"/>
      <c r="I80" s="34"/>
      <c r="J80" s="34"/>
      <c r="K80" s="34"/>
      <c r="L80" s="70" t="str">
        <f>IF(K8="","",K8)</f>
        <v xml:space="preserve"> 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0" t="s">
        <v>23</v>
      </c>
      <c r="AJ80" s="34"/>
      <c r="AK80" s="34"/>
      <c r="AL80" s="34"/>
      <c r="AM80" s="71">
        <f>IF(AN8= "","",AN8)</f>
        <v>43263</v>
      </c>
      <c r="AN80" s="34"/>
      <c r="AO80" s="34"/>
      <c r="AP80" s="34"/>
      <c r="AQ80" s="35"/>
    </row>
    <row r="81" spans="1:76" s="1" customFormat="1" ht="6.95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spans="1:76" s="1" customFormat="1" ht="15">
      <c r="B82" s="33"/>
      <c r="C82" s="30" t="s">
        <v>24</v>
      </c>
      <c r="D82" s="34"/>
      <c r="E82" s="34"/>
      <c r="F82" s="34"/>
      <c r="G82" s="34"/>
      <c r="H82" s="34"/>
      <c r="I82" s="34"/>
      <c r="J82" s="34"/>
      <c r="K82" s="34"/>
      <c r="L82" s="64" t="str">
        <f>IF(E11= "","",E11)</f>
        <v xml:space="preserve"> 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0" t="s">
        <v>28</v>
      </c>
      <c r="AJ82" s="34"/>
      <c r="AK82" s="34"/>
      <c r="AL82" s="34"/>
      <c r="AM82" s="181" t="str">
        <f>IF(E17="","",E17)</f>
        <v xml:space="preserve"> </v>
      </c>
      <c r="AN82" s="181"/>
      <c r="AO82" s="181"/>
      <c r="AP82" s="181"/>
      <c r="AQ82" s="35"/>
      <c r="AS82" s="177" t="s">
        <v>52</v>
      </c>
      <c r="AT82" s="178"/>
      <c r="AU82" s="49"/>
      <c r="AV82" s="49"/>
      <c r="AW82" s="49"/>
      <c r="AX82" s="49"/>
      <c r="AY82" s="49"/>
      <c r="AZ82" s="49"/>
      <c r="BA82" s="49"/>
      <c r="BB82" s="49"/>
      <c r="BC82" s="49"/>
      <c r="BD82" s="50"/>
    </row>
    <row r="83" spans="1:76" s="1" customFormat="1" ht="15">
      <c r="B83" s="33"/>
      <c r="C83" s="30" t="s">
        <v>27</v>
      </c>
      <c r="D83" s="34"/>
      <c r="E83" s="34"/>
      <c r="F83" s="34"/>
      <c r="G83" s="34"/>
      <c r="H83" s="34"/>
      <c r="I83" s="34"/>
      <c r="J83" s="34"/>
      <c r="K83" s="34"/>
      <c r="L83" s="64" t="str">
        <f>IF(E14="","",E14)</f>
        <v xml:space="preserve"> </v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0" t="s">
        <v>30</v>
      </c>
      <c r="AJ83" s="34"/>
      <c r="AK83" s="34"/>
      <c r="AL83" s="34"/>
      <c r="AM83" s="181" t="str">
        <f>IF(E20="","",E20)</f>
        <v xml:space="preserve"> </v>
      </c>
      <c r="AN83" s="181"/>
      <c r="AO83" s="181"/>
      <c r="AP83" s="181"/>
      <c r="AQ83" s="35"/>
      <c r="AS83" s="179"/>
      <c r="AT83" s="180"/>
      <c r="AU83" s="34"/>
      <c r="AV83" s="34"/>
      <c r="AW83" s="34"/>
      <c r="AX83" s="34"/>
      <c r="AY83" s="34"/>
      <c r="AZ83" s="34"/>
      <c r="BA83" s="34"/>
      <c r="BB83" s="34"/>
      <c r="BC83" s="34"/>
      <c r="BD83" s="72"/>
    </row>
    <row r="84" spans="1:76" s="1" customFormat="1" ht="10.9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179"/>
      <c r="AT84" s="180"/>
      <c r="AU84" s="34"/>
      <c r="AV84" s="34"/>
      <c r="AW84" s="34"/>
      <c r="AX84" s="34"/>
      <c r="AY84" s="34"/>
      <c r="AZ84" s="34"/>
      <c r="BA84" s="34"/>
      <c r="BB84" s="34"/>
      <c r="BC84" s="34"/>
      <c r="BD84" s="72"/>
    </row>
    <row r="85" spans="1:76" s="1" customFormat="1" ht="29.25" customHeight="1">
      <c r="B85" s="33"/>
      <c r="C85" s="190" t="s">
        <v>53</v>
      </c>
      <c r="D85" s="191"/>
      <c r="E85" s="191"/>
      <c r="F85" s="191"/>
      <c r="G85" s="191"/>
      <c r="H85" s="73"/>
      <c r="I85" s="192" t="s">
        <v>54</v>
      </c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2" t="s">
        <v>55</v>
      </c>
      <c r="AH85" s="191"/>
      <c r="AI85" s="191"/>
      <c r="AJ85" s="191"/>
      <c r="AK85" s="191"/>
      <c r="AL85" s="191"/>
      <c r="AM85" s="191"/>
      <c r="AN85" s="192" t="s">
        <v>56</v>
      </c>
      <c r="AO85" s="191"/>
      <c r="AP85" s="193"/>
      <c r="AQ85" s="35"/>
      <c r="AS85" s="74" t="s">
        <v>57</v>
      </c>
      <c r="AT85" s="75" t="s">
        <v>58</v>
      </c>
      <c r="AU85" s="75" t="s">
        <v>59</v>
      </c>
      <c r="AV85" s="75" t="s">
        <v>60</v>
      </c>
      <c r="AW85" s="75" t="s">
        <v>61</v>
      </c>
      <c r="AX85" s="75" t="s">
        <v>62</v>
      </c>
      <c r="AY85" s="75" t="s">
        <v>63</v>
      </c>
      <c r="AZ85" s="75" t="s">
        <v>64</v>
      </c>
      <c r="BA85" s="75" t="s">
        <v>65</v>
      </c>
      <c r="BB85" s="75" t="s">
        <v>66</v>
      </c>
      <c r="BC85" s="75" t="s">
        <v>67</v>
      </c>
      <c r="BD85" s="76" t="s">
        <v>68</v>
      </c>
    </row>
    <row r="86" spans="1:76" s="1" customFormat="1" ht="10.9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77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50"/>
    </row>
    <row r="87" spans="1:76" s="4" customFormat="1" ht="32.450000000000003" customHeight="1">
      <c r="B87" s="66"/>
      <c r="C87" s="78" t="s">
        <v>69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175">
        <f>ROUND(SUM(AG88:AG89),2)</f>
        <v>0</v>
      </c>
      <c r="AH87" s="175"/>
      <c r="AI87" s="175"/>
      <c r="AJ87" s="175"/>
      <c r="AK87" s="175"/>
      <c r="AL87" s="175"/>
      <c r="AM87" s="175"/>
      <c r="AN87" s="176">
        <f>SUM(AG87,AT87)</f>
        <v>0</v>
      </c>
      <c r="AO87" s="176"/>
      <c r="AP87" s="176"/>
      <c r="AQ87" s="69"/>
      <c r="AS87" s="80">
        <f>ROUND(SUM(AS88:AS89),2)</f>
        <v>0</v>
      </c>
      <c r="AT87" s="81">
        <f>ROUND(SUM(AV87:AW87),2)</f>
        <v>0</v>
      </c>
      <c r="AU87" s="82">
        <f>ROUND(SUM(AU88:AU89),5)</f>
        <v>173.63820000000001</v>
      </c>
      <c r="AV87" s="81">
        <f>ROUND(AZ87*L31,2)</f>
        <v>0</v>
      </c>
      <c r="AW87" s="81">
        <f>ROUND(BA87*L32,2)</f>
        <v>0</v>
      </c>
      <c r="AX87" s="81">
        <f>ROUND(BB87*L31,2)</f>
        <v>0</v>
      </c>
      <c r="AY87" s="81">
        <f>ROUND(BC87*L32,2)</f>
        <v>0</v>
      </c>
      <c r="AZ87" s="81">
        <f>ROUND(SUM(AZ88:AZ89),2)</f>
        <v>0</v>
      </c>
      <c r="BA87" s="81">
        <f>ROUND(SUM(BA88:BA89),2)</f>
        <v>0</v>
      </c>
      <c r="BB87" s="81">
        <f>ROUND(SUM(BB88:BB89),2)</f>
        <v>0</v>
      </c>
      <c r="BC87" s="81">
        <f>ROUND(SUM(BC88:BC89),2)</f>
        <v>0</v>
      </c>
      <c r="BD87" s="83">
        <f>ROUND(SUM(BD88:BD89),2)</f>
        <v>0</v>
      </c>
      <c r="BS87" s="84" t="s">
        <v>70</v>
      </c>
      <c r="BT87" s="84" t="s">
        <v>71</v>
      </c>
      <c r="BU87" s="85" t="s">
        <v>72</v>
      </c>
      <c r="BV87" s="84" t="s">
        <v>73</v>
      </c>
      <c r="BW87" s="84" t="s">
        <v>74</v>
      </c>
      <c r="BX87" s="84" t="s">
        <v>75</v>
      </c>
    </row>
    <row r="88" spans="1:76" s="5" customFormat="1" ht="16.5" customHeight="1">
      <c r="A88" s="86" t="s">
        <v>76</v>
      </c>
      <c r="B88" s="87"/>
      <c r="C88" s="88"/>
      <c r="D88" s="189" t="s">
        <v>77</v>
      </c>
      <c r="E88" s="189"/>
      <c r="F88" s="189"/>
      <c r="G88" s="189"/>
      <c r="H88" s="189"/>
      <c r="I88" s="89"/>
      <c r="J88" s="189" t="s">
        <v>78</v>
      </c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7">
        <f>'01 - SO 01 Komunikace'!M30</f>
        <v>0</v>
      </c>
      <c r="AH88" s="188"/>
      <c r="AI88" s="188"/>
      <c r="AJ88" s="188"/>
      <c r="AK88" s="188"/>
      <c r="AL88" s="188"/>
      <c r="AM88" s="188"/>
      <c r="AN88" s="187">
        <f>SUM(AG88,AT88)</f>
        <v>0</v>
      </c>
      <c r="AO88" s="188"/>
      <c r="AP88" s="188"/>
      <c r="AQ88" s="90"/>
      <c r="AS88" s="91">
        <f>'01 - SO 01 Komunikace'!M28</f>
        <v>0</v>
      </c>
      <c r="AT88" s="92">
        <f>ROUND(SUM(AV88:AW88),2)</f>
        <v>0</v>
      </c>
      <c r="AU88" s="93">
        <f>'01 - SO 01 Komunikace'!W116</f>
        <v>173.63819799999999</v>
      </c>
      <c r="AV88" s="92">
        <f>'01 - SO 01 Komunikace'!M32</f>
        <v>0</v>
      </c>
      <c r="AW88" s="92">
        <f>'01 - SO 01 Komunikace'!M33</f>
        <v>0</v>
      </c>
      <c r="AX88" s="92">
        <f>'01 - SO 01 Komunikace'!M34</f>
        <v>0</v>
      </c>
      <c r="AY88" s="92">
        <f>'01 - SO 01 Komunikace'!M35</f>
        <v>0</v>
      </c>
      <c r="AZ88" s="92">
        <f>'01 - SO 01 Komunikace'!H32</f>
        <v>0</v>
      </c>
      <c r="BA88" s="92">
        <f>'01 - SO 01 Komunikace'!H33</f>
        <v>0</v>
      </c>
      <c r="BB88" s="92">
        <f>'01 - SO 01 Komunikace'!H34</f>
        <v>0</v>
      </c>
      <c r="BC88" s="92">
        <f>'01 - SO 01 Komunikace'!H35</f>
        <v>0</v>
      </c>
      <c r="BD88" s="94">
        <f>'01 - SO 01 Komunikace'!H36</f>
        <v>0</v>
      </c>
      <c r="BT88" s="95" t="s">
        <v>79</v>
      </c>
      <c r="BV88" s="95" t="s">
        <v>73</v>
      </c>
      <c r="BW88" s="95" t="s">
        <v>80</v>
      </c>
      <c r="BX88" s="95" t="s">
        <v>74</v>
      </c>
    </row>
    <row r="89" spans="1:76" s="5" customFormat="1" ht="16.5" customHeight="1">
      <c r="A89" s="86" t="s">
        <v>76</v>
      </c>
      <c r="B89" s="87"/>
      <c r="C89" s="88"/>
      <c r="D89" s="189" t="s">
        <v>81</v>
      </c>
      <c r="E89" s="189"/>
      <c r="F89" s="189"/>
      <c r="G89" s="189"/>
      <c r="H89" s="189"/>
      <c r="I89" s="89"/>
      <c r="J89" s="189" t="s">
        <v>82</v>
      </c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7">
        <f>'101 - VON'!M30</f>
        <v>0</v>
      </c>
      <c r="AH89" s="188"/>
      <c r="AI89" s="188"/>
      <c r="AJ89" s="188"/>
      <c r="AK89" s="188"/>
      <c r="AL89" s="188"/>
      <c r="AM89" s="188"/>
      <c r="AN89" s="187">
        <f>SUM(AG89,AT89)</f>
        <v>0</v>
      </c>
      <c r="AO89" s="188"/>
      <c r="AP89" s="188"/>
      <c r="AQ89" s="90"/>
      <c r="AS89" s="96">
        <f>'101 - VON'!M28</f>
        <v>0</v>
      </c>
      <c r="AT89" s="97">
        <f>ROUND(SUM(AV89:AW89),2)</f>
        <v>0</v>
      </c>
      <c r="AU89" s="98">
        <f>'101 - VON'!W111</f>
        <v>0</v>
      </c>
      <c r="AV89" s="97">
        <f>'101 - VON'!M32</f>
        <v>0</v>
      </c>
      <c r="AW89" s="97">
        <f>'101 - VON'!M33</f>
        <v>0</v>
      </c>
      <c r="AX89" s="97">
        <f>'101 - VON'!M34</f>
        <v>0</v>
      </c>
      <c r="AY89" s="97">
        <f>'101 - VON'!M35</f>
        <v>0</v>
      </c>
      <c r="AZ89" s="97">
        <f>'101 - VON'!H32</f>
        <v>0</v>
      </c>
      <c r="BA89" s="97">
        <f>'101 - VON'!H33</f>
        <v>0</v>
      </c>
      <c r="BB89" s="97">
        <f>'101 - VON'!H34</f>
        <v>0</v>
      </c>
      <c r="BC89" s="97">
        <f>'101 - VON'!H35</f>
        <v>0</v>
      </c>
      <c r="BD89" s="99">
        <f>'101 - VON'!H36</f>
        <v>0</v>
      </c>
      <c r="BT89" s="95" t="s">
        <v>79</v>
      </c>
      <c r="BV89" s="95" t="s">
        <v>73</v>
      </c>
      <c r="BW89" s="95" t="s">
        <v>83</v>
      </c>
      <c r="BX89" s="95" t="s">
        <v>74</v>
      </c>
    </row>
    <row r="90" spans="1:76">
      <c r="B90" s="24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5"/>
    </row>
    <row r="91" spans="1:76" s="1" customFormat="1" ht="30" customHeight="1">
      <c r="B91" s="33"/>
      <c r="C91" s="78" t="s">
        <v>84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176">
        <v>0</v>
      </c>
      <c r="AH91" s="176"/>
      <c r="AI91" s="176"/>
      <c r="AJ91" s="176"/>
      <c r="AK91" s="176"/>
      <c r="AL91" s="176"/>
      <c r="AM91" s="176"/>
      <c r="AN91" s="176">
        <v>0</v>
      </c>
      <c r="AO91" s="176"/>
      <c r="AP91" s="176"/>
      <c r="AQ91" s="35"/>
      <c r="AS91" s="74" t="s">
        <v>85</v>
      </c>
      <c r="AT91" s="75" t="s">
        <v>86</v>
      </c>
      <c r="AU91" s="75" t="s">
        <v>35</v>
      </c>
      <c r="AV91" s="76" t="s">
        <v>58</v>
      </c>
    </row>
    <row r="92" spans="1:76" s="1" customFormat="1" ht="10.9" customHeight="1"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5"/>
      <c r="AS92" s="100"/>
      <c r="AT92" s="54"/>
      <c r="AU92" s="54"/>
      <c r="AV92" s="56"/>
    </row>
    <row r="93" spans="1:76" s="1" customFormat="1" ht="30" customHeight="1">
      <c r="B93" s="33"/>
      <c r="C93" s="101" t="s">
        <v>87</v>
      </c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86">
        <f>ROUND(AG87+AG91,2)</f>
        <v>0</v>
      </c>
      <c r="AH93" s="186"/>
      <c r="AI93" s="186"/>
      <c r="AJ93" s="186"/>
      <c r="AK93" s="186"/>
      <c r="AL93" s="186"/>
      <c r="AM93" s="186"/>
      <c r="AN93" s="186">
        <f>AN87+AN91</f>
        <v>0</v>
      </c>
      <c r="AO93" s="186"/>
      <c r="AP93" s="186"/>
      <c r="AQ93" s="35"/>
    </row>
    <row r="94" spans="1:76" s="1" customFormat="1" ht="6.95" customHeight="1">
      <c r="B94" s="57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9"/>
    </row>
  </sheetData>
  <mergeCells count="49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AG93:AM93"/>
    <mergeCell ref="AN93:AP93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R2:BE2"/>
    <mergeCell ref="AG87:AM87"/>
    <mergeCell ref="AN87:AP87"/>
    <mergeCell ref="AG91:AM91"/>
    <mergeCell ref="AN91:AP91"/>
    <mergeCell ref="AS82:AT84"/>
    <mergeCell ref="AM83:AP83"/>
    <mergeCell ref="AK26:AO26"/>
    <mergeCell ref="AK27:AO27"/>
    <mergeCell ref="AK29:AO29"/>
  </mergeCells>
  <hyperlinks>
    <hyperlink ref="K1:S1" location="C2" display="1) Souhrnný list stavby"/>
    <hyperlink ref="W1:AF1" location="C87" display="2) Rekapitulace objektů"/>
    <hyperlink ref="A88" location="'01 - SO 01 Komunikace'!C2" display="/"/>
    <hyperlink ref="A89" location="'101 - VON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10"/>
  <sheetViews>
    <sheetView showGridLines="0" tabSelected="1" workbookViewId="0">
      <pane ySplit="1" topLeftCell="A112" activePane="bottomLeft" state="frozen"/>
      <selection pane="bottomLeft" activeCell="N167" sqref="N167:Q16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3"/>
      <c r="B1" s="13"/>
      <c r="C1" s="13"/>
      <c r="D1" s="14" t="s">
        <v>1</v>
      </c>
      <c r="E1" s="13"/>
      <c r="F1" s="15" t="s">
        <v>88</v>
      </c>
      <c r="G1" s="15"/>
      <c r="H1" s="227" t="s">
        <v>89</v>
      </c>
      <c r="I1" s="227"/>
      <c r="J1" s="227"/>
      <c r="K1" s="227"/>
      <c r="L1" s="15" t="s">
        <v>90</v>
      </c>
      <c r="M1" s="13"/>
      <c r="N1" s="13"/>
      <c r="O1" s="14" t="s">
        <v>91</v>
      </c>
      <c r="P1" s="13"/>
      <c r="Q1" s="13"/>
      <c r="R1" s="13"/>
      <c r="S1" s="15" t="s">
        <v>92</v>
      </c>
      <c r="T1" s="15"/>
      <c r="U1" s="103"/>
      <c r="V1" s="10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173" t="s">
        <v>8</v>
      </c>
      <c r="T2" s="174"/>
      <c r="U2" s="174"/>
      <c r="V2" s="174"/>
      <c r="W2" s="174"/>
      <c r="X2" s="174"/>
      <c r="Y2" s="174"/>
      <c r="Z2" s="174"/>
      <c r="AA2" s="174"/>
      <c r="AB2" s="174"/>
      <c r="AC2" s="174"/>
      <c r="AT2" s="20" t="s">
        <v>80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93</v>
      </c>
    </row>
    <row r="4" spans="1:66" ht="36.950000000000003" customHeight="1">
      <c r="B4" s="24"/>
      <c r="C4" s="198" t="s">
        <v>94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"/>
      <c r="T4" s="19" t="s">
        <v>13</v>
      </c>
      <c r="AT4" s="20" t="s">
        <v>6</v>
      </c>
    </row>
    <row r="5" spans="1:66" ht="6.95" customHeight="1"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5"/>
    </row>
    <row r="6" spans="1:66" ht="25.35" customHeight="1">
      <c r="B6" s="24"/>
      <c r="C6" s="26"/>
      <c r="D6" s="30" t="s">
        <v>17</v>
      </c>
      <c r="E6" s="26"/>
      <c r="F6" s="219" t="str">
        <f>'Rekapitulace stavby'!K6</f>
        <v>Cesta U Černohousky</v>
      </c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6"/>
      <c r="R6" s="25"/>
    </row>
    <row r="7" spans="1:66" s="1" customFormat="1" ht="32.85" customHeight="1">
      <c r="B7" s="33"/>
      <c r="C7" s="34"/>
      <c r="D7" s="29" t="s">
        <v>95</v>
      </c>
      <c r="E7" s="34"/>
      <c r="F7" s="208" t="s">
        <v>96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34"/>
      <c r="R7" s="35"/>
    </row>
    <row r="8" spans="1:66" s="1" customFormat="1" ht="14.45" customHeight="1">
      <c r="B8" s="33"/>
      <c r="C8" s="34"/>
      <c r="D8" s="30" t="s">
        <v>19</v>
      </c>
      <c r="E8" s="34"/>
      <c r="F8" s="28" t="s">
        <v>5</v>
      </c>
      <c r="G8" s="34"/>
      <c r="H8" s="34"/>
      <c r="I8" s="34"/>
      <c r="J8" s="34"/>
      <c r="K8" s="34"/>
      <c r="L8" s="34"/>
      <c r="M8" s="30" t="s">
        <v>20</v>
      </c>
      <c r="N8" s="34"/>
      <c r="O8" s="28" t="s">
        <v>5</v>
      </c>
      <c r="P8" s="34"/>
      <c r="Q8" s="34"/>
      <c r="R8" s="35"/>
    </row>
    <row r="9" spans="1:66" s="1" customFormat="1" ht="14.45" customHeight="1">
      <c r="B9" s="33"/>
      <c r="C9" s="34"/>
      <c r="D9" s="30" t="s">
        <v>21</v>
      </c>
      <c r="E9" s="34"/>
      <c r="F9" s="28" t="s">
        <v>22</v>
      </c>
      <c r="G9" s="34"/>
      <c r="H9" s="34"/>
      <c r="I9" s="34"/>
      <c r="J9" s="34"/>
      <c r="K9" s="34"/>
      <c r="L9" s="34"/>
      <c r="M9" s="30" t="s">
        <v>23</v>
      </c>
      <c r="N9" s="34"/>
      <c r="O9" s="221">
        <f>'Rekapitulace stavby'!AN8</f>
        <v>43263</v>
      </c>
      <c r="P9" s="221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30" t="s">
        <v>24</v>
      </c>
      <c r="E11" s="34"/>
      <c r="F11" s="34"/>
      <c r="G11" s="34"/>
      <c r="H11" s="34"/>
      <c r="I11" s="34"/>
      <c r="J11" s="34"/>
      <c r="K11" s="34"/>
      <c r="L11" s="34"/>
      <c r="M11" s="30" t="s">
        <v>25</v>
      </c>
      <c r="N11" s="34"/>
      <c r="O11" s="207" t="str">
        <f>IF('Rekapitulace stavby'!AN10="","",'Rekapitulace stavby'!AN10)</f>
        <v/>
      </c>
      <c r="P11" s="207"/>
      <c r="Q11" s="34"/>
      <c r="R11" s="35"/>
    </row>
    <row r="12" spans="1:66" s="1" customFormat="1" ht="18" customHeight="1">
      <c r="B12" s="33"/>
      <c r="C12" s="34"/>
      <c r="D12" s="34"/>
      <c r="E12" s="28" t="str">
        <f>IF('Rekapitulace stavby'!E11="","",'Rekapitulace stavby'!E11)</f>
        <v xml:space="preserve"> </v>
      </c>
      <c r="F12" s="34"/>
      <c r="G12" s="34"/>
      <c r="H12" s="34"/>
      <c r="I12" s="34"/>
      <c r="J12" s="34"/>
      <c r="K12" s="34"/>
      <c r="L12" s="34"/>
      <c r="M12" s="30" t="s">
        <v>26</v>
      </c>
      <c r="N12" s="34"/>
      <c r="O12" s="207" t="str">
        <f>IF('Rekapitulace stavby'!AN11="","",'Rekapitulace stavby'!AN11)</f>
        <v/>
      </c>
      <c r="P12" s="207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30" t="s">
        <v>27</v>
      </c>
      <c r="E14" s="34"/>
      <c r="F14" s="34"/>
      <c r="G14" s="34"/>
      <c r="H14" s="34"/>
      <c r="I14" s="34"/>
      <c r="J14" s="34"/>
      <c r="K14" s="34"/>
      <c r="L14" s="34"/>
      <c r="M14" s="30" t="s">
        <v>25</v>
      </c>
      <c r="N14" s="34"/>
      <c r="O14" s="207" t="str">
        <f>IF('Rekapitulace stavby'!AN13="","",'Rekapitulace stavby'!AN13)</f>
        <v/>
      </c>
      <c r="P14" s="207"/>
      <c r="Q14" s="34"/>
      <c r="R14" s="35"/>
    </row>
    <row r="15" spans="1:66" s="1" customFormat="1" ht="18" customHeight="1">
      <c r="B15" s="33"/>
      <c r="C15" s="34"/>
      <c r="D15" s="34"/>
      <c r="E15" s="28" t="str">
        <f>IF('Rekapitulace stavby'!E14="","",'Rekapitulace stavby'!E14)</f>
        <v xml:space="preserve"> </v>
      </c>
      <c r="F15" s="34"/>
      <c r="G15" s="34"/>
      <c r="H15" s="34"/>
      <c r="I15" s="34"/>
      <c r="J15" s="34"/>
      <c r="K15" s="34"/>
      <c r="L15" s="34"/>
      <c r="M15" s="30" t="s">
        <v>26</v>
      </c>
      <c r="N15" s="34"/>
      <c r="O15" s="207" t="str">
        <f>IF('Rekapitulace stavby'!AN14="","",'Rekapitulace stavby'!AN14)</f>
        <v/>
      </c>
      <c r="P15" s="207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30" t="s">
        <v>28</v>
      </c>
      <c r="E17" s="34"/>
      <c r="F17" s="34"/>
      <c r="G17" s="34"/>
      <c r="H17" s="34"/>
      <c r="I17" s="34"/>
      <c r="J17" s="34"/>
      <c r="K17" s="34"/>
      <c r="L17" s="34"/>
      <c r="M17" s="30" t="s">
        <v>25</v>
      </c>
      <c r="N17" s="34"/>
      <c r="O17" s="207" t="str">
        <f>IF('Rekapitulace stavby'!AN16="","",'Rekapitulace stavby'!AN16)</f>
        <v/>
      </c>
      <c r="P17" s="207"/>
      <c r="Q17" s="34"/>
      <c r="R17" s="35"/>
    </row>
    <row r="18" spans="2:18" s="1" customFormat="1" ht="18" customHeight="1">
      <c r="B18" s="33"/>
      <c r="C18" s="34"/>
      <c r="D18" s="34"/>
      <c r="E18" s="28" t="str">
        <f>IF('Rekapitulace stavby'!E17="","",'Rekapitulace stavby'!E17)</f>
        <v xml:space="preserve"> </v>
      </c>
      <c r="F18" s="34"/>
      <c r="G18" s="34"/>
      <c r="H18" s="34"/>
      <c r="I18" s="34"/>
      <c r="J18" s="34"/>
      <c r="K18" s="34"/>
      <c r="L18" s="34"/>
      <c r="M18" s="30" t="s">
        <v>26</v>
      </c>
      <c r="N18" s="34"/>
      <c r="O18" s="207" t="str">
        <f>IF('Rekapitulace stavby'!AN17="","",'Rekapitulace stavby'!AN17)</f>
        <v/>
      </c>
      <c r="P18" s="207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30" t="s">
        <v>30</v>
      </c>
      <c r="E20" s="34"/>
      <c r="F20" s="34"/>
      <c r="G20" s="34"/>
      <c r="H20" s="34"/>
      <c r="I20" s="34"/>
      <c r="J20" s="34"/>
      <c r="K20" s="34"/>
      <c r="L20" s="34"/>
      <c r="M20" s="30" t="s">
        <v>25</v>
      </c>
      <c r="N20" s="34"/>
      <c r="O20" s="207" t="str">
        <f>IF('Rekapitulace stavby'!AN19="","",'Rekapitulace stavby'!AN19)</f>
        <v/>
      </c>
      <c r="P20" s="207"/>
      <c r="Q20" s="34"/>
      <c r="R20" s="35"/>
    </row>
    <row r="21" spans="2:18" s="1" customFormat="1" ht="18" customHeight="1">
      <c r="B21" s="33"/>
      <c r="C21" s="34"/>
      <c r="D21" s="34"/>
      <c r="E21" s="28" t="str">
        <f>IF('Rekapitulace stavby'!E20="","",'Rekapitulace stavby'!E20)</f>
        <v xml:space="preserve"> </v>
      </c>
      <c r="F21" s="34"/>
      <c r="G21" s="34"/>
      <c r="H21" s="34"/>
      <c r="I21" s="34"/>
      <c r="J21" s="34"/>
      <c r="K21" s="34"/>
      <c r="L21" s="34"/>
      <c r="M21" s="30" t="s">
        <v>26</v>
      </c>
      <c r="N21" s="34"/>
      <c r="O21" s="207" t="str">
        <f>IF('Rekapitulace stavby'!AN20="","",'Rekapitulace stavby'!AN20)</f>
        <v/>
      </c>
      <c r="P21" s="207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30" t="s">
        <v>31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16.5" customHeight="1">
      <c r="B24" s="33"/>
      <c r="C24" s="34"/>
      <c r="D24" s="34"/>
      <c r="E24" s="209" t="s">
        <v>5</v>
      </c>
      <c r="F24" s="209"/>
      <c r="G24" s="209"/>
      <c r="H24" s="209"/>
      <c r="I24" s="209"/>
      <c r="J24" s="209"/>
      <c r="K24" s="209"/>
      <c r="L24" s="209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04" t="s">
        <v>97</v>
      </c>
      <c r="E27" s="34"/>
      <c r="F27" s="34"/>
      <c r="G27" s="34"/>
      <c r="H27" s="34"/>
      <c r="I27" s="34"/>
      <c r="J27" s="34"/>
      <c r="K27" s="34"/>
      <c r="L27" s="34"/>
      <c r="M27" s="182">
        <f>N88</f>
        <v>0</v>
      </c>
      <c r="N27" s="182"/>
      <c r="O27" s="182"/>
      <c r="P27" s="182"/>
      <c r="Q27" s="34"/>
      <c r="R27" s="35"/>
    </row>
    <row r="28" spans="2:18" s="1" customFormat="1" ht="14.45" customHeight="1">
      <c r="B28" s="33"/>
      <c r="C28" s="34"/>
      <c r="D28" s="32" t="s">
        <v>98</v>
      </c>
      <c r="E28" s="34"/>
      <c r="F28" s="34"/>
      <c r="G28" s="34"/>
      <c r="H28" s="34"/>
      <c r="I28" s="34"/>
      <c r="J28" s="34"/>
      <c r="K28" s="34"/>
      <c r="L28" s="34"/>
      <c r="M28" s="182">
        <f>N97</f>
        <v>0</v>
      </c>
      <c r="N28" s="182"/>
      <c r="O28" s="182"/>
      <c r="P28" s="182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05" t="s">
        <v>34</v>
      </c>
      <c r="E30" s="34"/>
      <c r="F30" s="34"/>
      <c r="G30" s="34"/>
      <c r="H30" s="34"/>
      <c r="I30" s="34"/>
      <c r="J30" s="34"/>
      <c r="K30" s="34"/>
      <c r="L30" s="34"/>
      <c r="M30" s="251">
        <f>ROUND(M27+M28,2)</f>
        <v>0</v>
      </c>
      <c r="N30" s="218"/>
      <c r="O30" s="218"/>
      <c r="P30" s="218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35</v>
      </c>
      <c r="E32" s="40" t="s">
        <v>36</v>
      </c>
      <c r="F32" s="41">
        <v>0.21</v>
      </c>
      <c r="G32" s="106" t="s">
        <v>37</v>
      </c>
      <c r="H32" s="248">
        <f>ROUND((SUM(BE97:BE98)+SUM(BE116:BE209)), 2)</f>
        <v>0</v>
      </c>
      <c r="I32" s="218"/>
      <c r="J32" s="218"/>
      <c r="K32" s="34"/>
      <c r="L32" s="34"/>
      <c r="M32" s="248">
        <f>ROUND(ROUND((SUM(BE97:BE98)+SUM(BE116:BE209)), 2)*F32, 2)</f>
        <v>0</v>
      </c>
      <c r="N32" s="218"/>
      <c r="O32" s="218"/>
      <c r="P32" s="218"/>
      <c r="Q32" s="34"/>
      <c r="R32" s="35"/>
    </row>
    <row r="33" spans="2:18" s="1" customFormat="1" ht="14.45" customHeight="1">
      <c r="B33" s="33"/>
      <c r="C33" s="34"/>
      <c r="D33" s="34"/>
      <c r="E33" s="40" t="s">
        <v>38</v>
      </c>
      <c r="F33" s="41">
        <v>0.15</v>
      </c>
      <c r="G33" s="106" t="s">
        <v>37</v>
      </c>
      <c r="H33" s="248">
        <f>ROUND((SUM(BF97:BF98)+SUM(BF116:BF209)), 2)</f>
        <v>0</v>
      </c>
      <c r="I33" s="218"/>
      <c r="J33" s="218"/>
      <c r="K33" s="34"/>
      <c r="L33" s="34"/>
      <c r="M33" s="248">
        <f>ROUND(ROUND((SUM(BF97:BF98)+SUM(BF116:BF209)), 2)*F33, 2)</f>
        <v>0</v>
      </c>
      <c r="N33" s="218"/>
      <c r="O33" s="218"/>
      <c r="P33" s="218"/>
      <c r="Q33" s="34"/>
      <c r="R33" s="35"/>
    </row>
    <row r="34" spans="2:18" s="1" customFormat="1" ht="14.45" hidden="1" customHeight="1">
      <c r="B34" s="33"/>
      <c r="C34" s="34"/>
      <c r="D34" s="34"/>
      <c r="E34" s="40" t="s">
        <v>39</v>
      </c>
      <c r="F34" s="41">
        <v>0.21</v>
      </c>
      <c r="G34" s="106" t="s">
        <v>37</v>
      </c>
      <c r="H34" s="248">
        <f>ROUND((SUM(BG97:BG98)+SUM(BG116:BG209)), 2)</f>
        <v>0</v>
      </c>
      <c r="I34" s="218"/>
      <c r="J34" s="218"/>
      <c r="K34" s="34"/>
      <c r="L34" s="34"/>
      <c r="M34" s="248">
        <v>0</v>
      </c>
      <c r="N34" s="218"/>
      <c r="O34" s="218"/>
      <c r="P34" s="218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40</v>
      </c>
      <c r="F35" s="41">
        <v>0.15</v>
      </c>
      <c r="G35" s="106" t="s">
        <v>37</v>
      </c>
      <c r="H35" s="248">
        <f>ROUND((SUM(BH97:BH98)+SUM(BH116:BH209)), 2)</f>
        <v>0</v>
      </c>
      <c r="I35" s="218"/>
      <c r="J35" s="218"/>
      <c r="K35" s="34"/>
      <c r="L35" s="34"/>
      <c r="M35" s="248">
        <v>0</v>
      </c>
      <c r="N35" s="218"/>
      <c r="O35" s="218"/>
      <c r="P35" s="218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41</v>
      </c>
      <c r="F36" s="41">
        <v>0</v>
      </c>
      <c r="G36" s="106" t="s">
        <v>37</v>
      </c>
      <c r="H36" s="248">
        <f>ROUND((SUM(BI97:BI98)+SUM(BI116:BI209)), 2)</f>
        <v>0</v>
      </c>
      <c r="I36" s="218"/>
      <c r="J36" s="218"/>
      <c r="K36" s="34"/>
      <c r="L36" s="34"/>
      <c r="M36" s="248">
        <v>0</v>
      </c>
      <c r="N36" s="218"/>
      <c r="O36" s="218"/>
      <c r="P36" s="218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102"/>
      <c r="D38" s="107" t="s">
        <v>42</v>
      </c>
      <c r="E38" s="73"/>
      <c r="F38" s="73"/>
      <c r="G38" s="108" t="s">
        <v>43</v>
      </c>
      <c r="H38" s="109" t="s">
        <v>44</v>
      </c>
      <c r="I38" s="73"/>
      <c r="J38" s="73"/>
      <c r="K38" s="73"/>
      <c r="L38" s="249">
        <f>SUM(M30:M36)</f>
        <v>0</v>
      </c>
      <c r="M38" s="249"/>
      <c r="N38" s="249"/>
      <c r="O38" s="249"/>
      <c r="P38" s="250"/>
      <c r="Q38" s="102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5"/>
    </row>
    <row r="42" spans="2:18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5"/>
    </row>
    <row r="43" spans="2:18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5"/>
    </row>
    <row r="44" spans="2:18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5"/>
    </row>
    <row r="45" spans="2:18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5"/>
    </row>
    <row r="46" spans="2:18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5"/>
    </row>
    <row r="47" spans="2:18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5"/>
    </row>
    <row r="48" spans="2:18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5"/>
    </row>
    <row r="49" spans="2:18"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5"/>
    </row>
    <row r="50" spans="2:18" s="1" customFormat="1" ht="15">
      <c r="B50" s="33"/>
      <c r="C50" s="34"/>
      <c r="D50" s="48" t="s">
        <v>45</v>
      </c>
      <c r="E50" s="49"/>
      <c r="F50" s="49"/>
      <c r="G50" s="49"/>
      <c r="H50" s="50"/>
      <c r="I50" s="34"/>
      <c r="J50" s="48" t="s">
        <v>46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4"/>
      <c r="C51" s="26"/>
      <c r="D51" s="51"/>
      <c r="E51" s="26"/>
      <c r="F51" s="26"/>
      <c r="G51" s="26"/>
      <c r="H51" s="52"/>
      <c r="I51" s="26"/>
      <c r="J51" s="51"/>
      <c r="K51" s="26"/>
      <c r="L51" s="26"/>
      <c r="M51" s="26"/>
      <c r="N51" s="26"/>
      <c r="O51" s="26"/>
      <c r="P51" s="52"/>
      <c r="Q51" s="26"/>
      <c r="R51" s="25"/>
    </row>
    <row r="52" spans="2:18">
      <c r="B52" s="24"/>
      <c r="C52" s="26"/>
      <c r="D52" s="51"/>
      <c r="E52" s="26"/>
      <c r="F52" s="26"/>
      <c r="G52" s="26"/>
      <c r="H52" s="52"/>
      <c r="I52" s="26"/>
      <c r="J52" s="51"/>
      <c r="K52" s="26"/>
      <c r="L52" s="26"/>
      <c r="M52" s="26"/>
      <c r="N52" s="26"/>
      <c r="O52" s="26"/>
      <c r="P52" s="52"/>
      <c r="Q52" s="26"/>
      <c r="R52" s="25"/>
    </row>
    <row r="53" spans="2:18">
      <c r="B53" s="24"/>
      <c r="C53" s="26"/>
      <c r="D53" s="51"/>
      <c r="E53" s="26"/>
      <c r="F53" s="26"/>
      <c r="G53" s="26"/>
      <c r="H53" s="52"/>
      <c r="I53" s="26"/>
      <c r="J53" s="51"/>
      <c r="K53" s="26"/>
      <c r="L53" s="26"/>
      <c r="M53" s="26"/>
      <c r="N53" s="26"/>
      <c r="O53" s="26"/>
      <c r="P53" s="52"/>
      <c r="Q53" s="26"/>
      <c r="R53" s="25"/>
    </row>
    <row r="54" spans="2:18">
      <c r="B54" s="24"/>
      <c r="C54" s="26"/>
      <c r="D54" s="51"/>
      <c r="E54" s="26"/>
      <c r="F54" s="26"/>
      <c r="G54" s="26"/>
      <c r="H54" s="52"/>
      <c r="I54" s="26"/>
      <c r="J54" s="51"/>
      <c r="K54" s="26"/>
      <c r="L54" s="26"/>
      <c r="M54" s="26"/>
      <c r="N54" s="26"/>
      <c r="O54" s="26"/>
      <c r="P54" s="52"/>
      <c r="Q54" s="26"/>
      <c r="R54" s="25"/>
    </row>
    <row r="55" spans="2:18">
      <c r="B55" s="24"/>
      <c r="C55" s="26"/>
      <c r="D55" s="51"/>
      <c r="E55" s="26"/>
      <c r="F55" s="26"/>
      <c r="G55" s="26"/>
      <c r="H55" s="52"/>
      <c r="I55" s="26"/>
      <c r="J55" s="51"/>
      <c r="K55" s="26"/>
      <c r="L55" s="26"/>
      <c r="M55" s="26"/>
      <c r="N55" s="26"/>
      <c r="O55" s="26"/>
      <c r="P55" s="52"/>
      <c r="Q55" s="26"/>
      <c r="R55" s="25"/>
    </row>
    <row r="56" spans="2:18">
      <c r="B56" s="24"/>
      <c r="C56" s="26"/>
      <c r="D56" s="51"/>
      <c r="E56" s="26"/>
      <c r="F56" s="26"/>
      <c r="G56" s="26"/>
      <c r="H56" s="52"/>
      <c r="I56" s="26"/>
      <c r="J56" s="51"/>
      <c r="K56" s="26"/>
      <c r="L56" s="26"/>
      <c r="M56" s="26"/>
      <c r="N56" s="26"/>
      <c r="O56" s="26"/>
      <c r="P56" s="52"/>
      <c r="Q56" s="26"/>
      <c r="R56" s="25"/>
    </row>
    <row r="57" spans="2:18">
      <c r="B57" s="24"/>
      <c r="C57" s="26"/>
      <c r="D57" s="51"/>
      <c r="E57" s="26"/>
      <c r="F57" s="26"/>
      <c r="G57" s="26"/>
      <c r="H57" s="52"/>
      <c r="I57" s="26"/>
      <c r="J57" s="51"/>
      <c r="K57" s="26"/>
      <c r="L57" s="26"/>
      <c r="M57" s="26"/>
      <c r="N57" s="26"/>
      <c r="O57" s="26"/>
      <c r="P57" s="52"/>
      <c r="Q57" s="26"/>
      <c r="R57" s="25"/>
    </row>
    <row r="58" spans="2:18">
      <c r="B58" s="24"/>
      <c r="C58" s="26"/>
      <c r="D58" s="51"/>
      <c r="E58" s="26"/>
      <c r="F58" s="26"/>
      <c r="G58" s="26"/>
      <c r="H58" s="52"/>
      <c r="I58" s="26"/>
      <c r="J58" s="51"/>
      <c r="K58" s="26"/>
      <c r="L58" s="26"/>
      <c r="M58" s="26"/>
      <c r="N58" s="26"/>
      <c r="O58" s="26"/>
      <c r="P58" s="52"/>
      <c r="Q58" s="26"/>
      <c r="R58" s="25"/>
    </row>
    <row r="59" spans="2:18" s="1" customFormat="1" ht="15">
      <c r="B59" s="33"/>
      <c r="C59" s="34"/>
      <c r="D59" s="53" t="s">
        <v>47</v>
      </c>
      <c r="E59" s="54"/>
      <c r="F59" s="54"/>
      <c r="G59" s="55" t="s">
        <v>48</v>
      </c>
      <c r="H59" s="56"/>
      <c r="I59" s="34"/>
      <c r="J59" s="53" t="s">
        <v>47</v>
      </c>
      <c r="K59" s="54"/>
      <c r="L59" s="54"/>
      <c r="M59" s="54"/>
      <c r="N59" s="55" t="s">
        <v>48</v>
      </c>
      <c r="O59" s="54"/>
      <c r="P59" s="56"/>
      <c r="Q59" s="34"/>
      <c r="R59" s="35"/>
    </row>
    <row r="60" spans="2:18">
      <c r="B60" s="24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5"/>
    </row>
    <row r="61" spans="2:18" s="1" customFormat="1" ht="15">
      <c r="B61" s="33"/>
      <c r="C61" s="34"/>
      <c r="D61" s="48" t="s">
        <v>49</v>
      </c>
      <c r="E61" s="49"/>
      <c r="F61" s="49"/>
      <c r="G61" s="49"/>
      <c r="H61" s="50"/>
      <c r="I61" s="34"/>
      <c r="J61" s="48" t="s">
        <v>50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4"/>
      <c r="C62" s="26"/>
      <c r="D62" s="51"/>
      <c r="E62" s="26"/>
      <c r="F62" s="26"/>
      <c r="G62" s="26"/>
      <c r="H62" s="52"/>
      <c r="I62" s="26"/>
      <c r="J62" s="51"/>
      <c r="K62" s="26"/>
      <c r="L62" s="26"/>
      <c r="M62" s="26"/>
      <c r="N62" s="26"/>
      <c r="O62" s="26"/>
      <c r="P62" s="52"/>
      <c r="Q62" s="26"/>
      <c r="R62" s="25"/>
    </row>
    <row r="63" spans="2:18">
      <c r="B63" s="24"/>
      <c r="C63" s="26"/>
      <c r="D63" s="51"/>
      <c r="E63" s="26"/>
      <c r="F63" s="26"/>
      <c r="G63" s="26"/>
      <c r="H63" s="52"/>
      <c r="I63" s="26"/>
      <c r="J63" s="51"/>
      <c r="K63" s="26"/>
      <c r="L63" s="26"/>
      <c r="M63" s="26"/>
      <c r="N63" s="26"/>
      <c r="O63" s="26"/>
      <c r="P63" s="52"/>
      <c r="Q63" s="26"/>
      <c r="R63" s="25"/>
    </row>
    <row r="64" spans="2:18">
      <c r="B64" s="24"/>
      <c r="C64" s="26"/>
      <c r="D64" s="51"/>
      <c r="E64" s="26"/>
      <c r="F64" s="26"/>
      <c r="G64" s="26"/>
      <c r="H64" s="52"/>
      <c r="I64" s="26"/>
      <c r="J64" s="51"/>
      <c r="K64" s="26"/>
      <c r="L64" s="26"/>
      <c r="M64" s="26"/>
      <c r="N64" s="26"/>
      <c r="O64" s="26"/>
      <c r="P64" s="52"/>
      <c r="Q64" s="26"/>
      <c r="R64" s="25"/>
    </row>
    <row r="65" spans="2:18">
      <c r="B65" s="24"/>
      <c r="C65" s="26"/>
      <c r="D65" s="51"/>
      <c r="E65" s="26"/>
      <c r="F65" s="26"/>
      <c r="G65" s="26"/>
      <c r="H65" s="52"/>
      <c r="I65" s="26"/>
      <c r="J65" s="51"/>
      <c r="K65" s="26"/>
      <c r="L65" s="26"/>
      <c r="M65" s="26"/>
      <c r="N65" s="26"/>
      <c r="O65" s="26"/>
      <c r="P65" s="52"/>
      <c r="Q65" s="26"/>
      <c r="R65" s="25"/>
    </row>
    <row r="66" spans="2:18">
      <c r="B66" s="24"/>
      <c r="C66" s="26"/>
      <c r="D66" s="51"/>
      <c r="E66" s="26"/>
      <c r="F66" s="26"/>
      <c r="G66" s="26"/>
      <c r="H66" s="52"/>
      <c r="I66" s="26"/>
      <c r="J66" s="51"/>
      <c r="K66" s="26"/>
      <c r="L66" s="26"/>
      <c r="M66" s="26"/>
      <c r="N66" s="26"/>
      <c r="O66" s="26"/>
      <c r="P66" s="52"/>
      <c r="Q66" s="26"/>
      <c r="R66" s="25"/>
    </row>
    <row r="67" spans="2:18">
      <c r="B67" s="24"/>
      <c r="C67" s="26"/>
      <c r="D67" s="51"/>
      <c r="E67" s="26"/>
      <c r="F67" s="26"/>
      <c r="G67" s="26"/>
      <c r="H67" s="52"/>
      <c r="I67" s="26"/>
      <c r="J67" s="51"/>
      <c r="K67" s="26"/>
      <c r="L67" s="26"/>
      <c r="M67" s="26"/>
      <c r="N67" s="26"/>
      <c r="O67" s="26"/>
      <c r="P67" s="52"/>
      <c r="Q67" s="26"/>
      <c r="R67" s="25"/>
    </row>
    <row r="68" spans="2:18">
      <c r="B68" s="24"/>
      <c r="C68" s="26"/>
      <c r="D68" s="51"/>
      <c r="E68" s="26"/>
      <c r="F68" s="26"/>
      <c r="G68" s="26"/>
      <c r="H68" s="52"/>
      <c r="I68" s="26"/>
      <c r="J68" s="51"/>
      <c r="K68" s="26"/>
      <c r="L68" s="26"/>
      <c r="M68" s="26"/>
      <c r="N68" s="26"/>
      <c r="O68" s="26"/>
      <c r="P68" s="52"/>
      <c r="Q68" s="26"/>
      <c r="R68" s="25"/>
    </row>
    <row r="69" spans="2:18">
      <c r="B69" s="24"/>
      <c r="C69" s="26"/>
      <c r="D69" s="51"/>
      <c r="E69" s="26"/>
      <c r="F69" s="26"/>
      <c r="G69" s="26"/>
      <c r="H69" s="52"/>
      <c r="I69" s="26"/>
      <c r="J69" s="51"/>
      <c r="K69" s="26"/>
      <c r="L69" s="26"/>
      <c r="M69" s="26"/>
      <c r="N69" s="26"/>
      <c r="O69" s="26"/>
      <c r="P69" s="52"/>
      <c r="Q69" s="26"/>
      <c r="R69" s="25"/>
    </row>
    <row r="70" spans="2:18" s="1" customFormat="1" ht="15">
      <c r="B70" s="33"/>
      <c r="C70" s="34"/>
      <c r="D70" s="53" t="s">
        <v>47</v>
      </c>
      <c r="E70" s="54"/>
      <c r="F70" s="54"/>
      <c r="G70" s="55" t="s">
        <v>48</v>
      </c>
      <c r="H70" s="56"/>
      <c r="I70" s="34"/>
      <c r="J70" s="53" t="s">
        <v>47</v>
      </c>
      <c r="K70" s="54"/>
      <c r="L70" s="54"/>
      <c r="M70" s="54"/>
      <c r="N70" s="55" t="s">
        <v>48</v>
      </c>
      <c r="O70" s="54"/>
      <c r="P70" s="56"/>
      <c r="Q70" s="34"/>
      <c r="R70" s="35"/>
    </row>
    <row r="71" spans="2:18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50000000000003" customHeight="1">
      <c r="B76" s="33"/>
      <c r="C76" s="198" t="s">
        <v>99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5"/>
    </row>
    <row r="77" spans="2:18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30" customHeight="1">
      <c r="B78" s="33"/>
      <c r="C78" s="30" t="s">
        <v>17</v>
      </c>
      <c r="D78" s="34"/>
      <c r="E78" s="34"/>
      <c r="F78" s="219" t="str">
        <f>F6</f>
        <v>Cesta U Černohousky</v>
      </c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34"/>
      <c r="R78" s="35"/>
    </row>
    <row r="79" spans="2:18" s="1" customFormat="1" ht="36.950000000000003" customHeight="1">
      <c r="B79" s="33"/>
      <c r="C79" s="67" t="s">
        <v>95</v>
      </c>
      <c r="D79" s="34"/>
      <c r="E79" s="34"/>
      <c r="F79" s="200" t="str">
        <f>F7</f>
        <v>01 - SO 01 Komunikace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34"/>
      <c r="R79" s="35"/>
    </row>
    <row r="80" spans="2:18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</row>
    <row r="81" spans="2:47" s="1" customFormat="1" ht="18" customHeight="1">
      <c r="B81" s="33"/>
      <c r="C81" s="30" t="s">
        <v>21</v>
      </c>
      <c r="D81" s="34"/>
      <c r="E81" s="34"/>
      <c r="F81" s="28" t="str">
        <f>F9</f>
        <v xml:space="preserve"> </v>
      </c>
      <c r="G81" s="34"/>
      <c r="H81" s="34"/>
      <c r="I81" s="34"/>
      <c r="J81" s="34"/>
      <c r="K81" s="30" t="s">
        <v>23</v>
      </c>
      <c r="L81" s="34"/>
      <c r="M81" s="221">
        <f>IF(O9="","",O9)</f>
        <v>43263</v>
      </c>
      <c r="N81" s="221"/>
      <c r="O81" s="221"/>
      <c r="P81" s="221"/>
      <c r="Q81" s="34"/>
      <c r="R81" s="35"/>
    </row>
    <row r="82" spans="2:47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</row>
    <row r="83" spans="2:47" s="1" customFormat="1" ht="15">
      <c r="B83" s="33"/>
      <c r="C83" s="30" t="s">
        <v>24</v>
      </c>
      <c r="D83" s="34"/>
      <c r="E83" s="34"/>
      <c r="F83" s="28" t="str">
        <f>E12</f>
        <v xml:space="preserve"> </v>
      </c>
      <c r="G83" s="34"/>
      <c r="H83" s="34"/>
      <c r="I83" s="34"/>
      <c r="J83" s="34"/>
      <c r="K83" s="30" t="s">
        <v>28</v>
      </c>
      <c r="L83" s="34"/>
      <c r="M83" s="207" t="str">
        <f>E18</f>
        <v xml:space="preserve"> </v>
      </c>
      <c r="N83" s="207"/>
      <c r="O83" s="207"/>
      <c r="P83" s="207"/>
      <c r="Q83" s="207"/>
      <c r="R83" s="35"/>
    </row>
    <row r="84" spans="2:47" s="1" customFormat="1" ht="14.45" customHeight="1">
      <c r="B84" s="33"/>
      <c r="C84" s="30" t="s">
        <v>27</v>
      </c>
      <c r="D84" s="34"/>
      <c r="E84" s="34"/>
      <c r="F84" s="28" t="str">
        <f>IF(E15="","",E15)</f>
        <v xml:space="preserve"> </v>
      </c>
      <c r="G84" s="34"/>
      <c r="H84" s="34"/>
      <c r="I84" s="34"/>
      <c r="J84" s="34"/>
      <c r="K84" s="30" t="s">
        <v>30</v>
      </c>
      <c r="L84" s="34"/>
      <c r="M84" s="207" t="str">
        <f>E21</f>
        <v xml:space="preserve"> </v>
      </c>
      <c r="N84" s="207"/>
      <c r="O84" s="207"/>
      <c r="P84" s="207"/>
      <c r="Q84" s="207"/>
      <c r="R84" s="35"/>
    </row>
    <row r="85" spans="2:47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</row>
    <row r="86" spans="2:47" s="1" customFormat="1" ht="29.25" customHeight="1">
      <c r="B86" s="33"/>
      <c r="C86" s="246" t="s">
        <v>100</v>
      </c>
      <c r="D86" s="247"/>
      <c r="E86" s="247"/>
      <c r="F86" s="247"/>
      <c r="G86" s="247"/>
      <c r="H86" s="102"/>
      <c r="I86" s="102"/>
      <c r="J86" s="102"/>
      <c r="K86" s="102"/>
      <c r="L86" s="102"/>
      <c r="M86" s="102"/>
      <c r="N86" s="246" t="s">
        <v>101</v>
      </c>
      <c r="O86" s="247"/>
      <c r="P86" s="247"/>
      <c r="Q86" s="247"/>
      <c r="R86" s="35"/>
    </row>
    <row r="87" spans="2:47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</row>
    <row r="88" spans="2:47" s="1" customFormat="1" ht="29.25" customHeight="1">
      <c r="B88" s="33"/>
      <c r="C88" s="110" t="s">
        <v>102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176">
        <f>N116</f>
        <v>0</v>
      </c>
      <c r="O88" s="244"/>
      <c r="P88" s="244"/>
      <c r="Q88" s="244"/>
      <c r="R88" s="35"/>
      <c r="AU88" s="20" t="s">
        <v>103</v>
      </c>
    </row>
    <row r="89" spans="2:47" s="6" customFormat="1" ht="24.95" customHeight="1">
      <c r="B89" s="111"/>
      <c r="C89" s="112"/>
      <c r="D89" s="113" t="s">
        <v>104</v>
      </c>
      <c r="E89" s="112"/>
      <c r="F89" s="112"/>
      <c r="G89" s="112"/>
      <c r="H89" s="112"/>
      <c r="I89" s="112"/>
      <c r="J89" s="112"/>
      <c r="K89" s="112"/>
      <c r="L89" s="112"/>
      <c r="M89" s="112"/>
      <c r="N89" s="213">
        <f>N117</f>
        <v>0</v>
      </c>
      <c r="O89" s="224"/>
      <c r="P89" s="224"/>
      <c r="Q89" s="224"/>
      <c r="R89" s="114"/>
    </row>
    <row r="90" spans="2:47" s="7" customFormat="1" ht="19.899999999999999" customHeight="1">
      <c r="B90" s="115"/>
      <c r="C90" s="116"/>
      <c r="D90" s="117" t="s">
        <v>105</v>
      </c>
      <c r="E90" s="116"/>
      <c r="F90" s="116"/>
      <c r="G90" s="116"/>
      <c r="H90" s="116"/>
      <c r="I90" s="116"/>
      <c r="J90" s="116"/>
      <c r="K90" s="116"/>
      <c r="L90" s="116"/>
      <c r="M90" s="116"/>
      <c r="N90" s="225">
        <f>N118</f>
        <v>0</v>
      </c>
      <c r="O90" s="226"/>
      <c r="P90" s="226"/>
      <c r="Q90" s="226"/>
      <c r="R90" s="118"/>
    </row>
    <row r="91" spans="2:47" s="7" customFormat="1" ht="19.899999999999999" customHeight="1">
      <c r="B91" s="115"/>
      <c r="C91" s="116"/>
      <c r="D91" s="117" t="s">
        <v>106</v>
      </c>
      <c r="E91" s="116"/>
      <c r="F91" s="116"/>
      <c r="G91" s="116"/>
      <c r="H91" s="116"/>
      <c r="I91" s="116"/>
      <c r="J91" s="116"/>
      <c r="K91" s="116"/>
      <c r="L91" s="116"/>
      <c r="M91" s="116"/>
      <c r="N91" s="225">
        <f>N167</f>
        <v>0</v>
      </c>
      <c r="O91" s="226"/>
      <c r="P91" s="226"/>
      <c r="Q91" s="226"/>
      <c r="R91" s="118"/>
    </row>
    <row r="92" spans="2:47" s="7" customFormat="1" ht="19.899999999999999" customHeight="1">
      <c r="B92" s="115"/>
      <c r="C92" s="116"/>
      <c r="D92" s="117" t="s">
        <v>107</v>
      </c>
      <c r="E92" s="116"/>
      <c r="F92" s="116"/>
      <c r="G92" s="116"/>
      <c r="H92" s="116"/>
      <c r="I92" s="116"/>
      <c r="J92" s="116"/>
      <c r="K92" s="116"/>
      <c r="L92" s="116"/>
      <c r="M92" s="116"/>
      <c r="N92" s="225">
        <f>N171</f>
        <v>0</v>
      </c>
      <c r="O92" s="226"/>
      <c r="P92" s="226"/>
      <c r="Q92" s="226"/>
      <c r="R92" s="118"/>
    </row>
    <row r="93" spans="2:47" s="7" customFormat="1" ht="19.899999999999999" customHeight="1">
      <c r="B93" s="115"/>
      <c r="C93" s="116"/>
      <c r="D93" s="117" t="s">
        <v>108</v>
      </c>
      <c r="E93" s="116"/>
      <c r="F93" s="116"/>
      <c r="G93" s="116"/>
      <c r="H93" s="116"/>
      <c r="I93" s="116"/>
      <c r="J93" s="116"/>
      <c r="K93" s="116"/>
      <c r="L93" s="116"/>
      <c r="M93" s="116"/>
      <c r="N93" s="225">
        <f>N183</f>
        <v>0</v>
      </c>
      <c r="O93" s="226"/>
      <c r="P93" s="226"/>
      <c r="Q93" s="226"/>
      <c r="R93" s="118"/>
    </row>
    <row r="94" spans="2:47" s="7" customFormat="1" ht="19.899999999999999" customHeight="1">
      <c r="B94" s="115"/>
      <c r="C94" s="116"/>
      <c r="D94" s="117" t="s">
        <v>109</v>
      </c>
      <c r="E94" s="116"/>
      <c r="F94" s="116"/>
      <c r="G94" s="116"/>
      <c r="H94" s="116"/>
      <c r="I94" s="116"/>
      <c r="J94" s="116"/>
      <c r="K94" s="116"/>
      <c r="L94" s="116"/>
      <c r="M94" s="116"/>
      <c r="N94" s="225">
        <f>N197</f>
        <v>0</v>
      </c>
      <c r="O94" s="226"/>
      <c r="P94" s="226"/>
      <c r="Q94" s="226"/>
      <c r="R94" s="118"/>
    </row>
    <row r="95" spans="2:47" s="7" customFormat="1" ht="19.899999999999999" customHeight="1">
      <c r="B95" s="115"/>
      <c r="C95" s="116"/>
      <c r="D95" s="117" t="s">
        <v>110</v>
      </c>
      <c r="E95" s="116"/>
      <c r="F95" s="116"/>
      <c r="G95" s="116"/>
      <c r="H95" s="116"/>
      <c r="I95" s="116"/>
      <c r="J95" s="116"/>
      <c r="K95" s="116"/>
      <c r="L95" s="116"/>
      <c r="M95" s="116"/>
      <c r="N95" s="225">
        <f>N208</f>
        <v>0</v>
      </c>
      <c r="O95" s="226"/>
      <c r="P95" s="226"/>
      <c r="Q95" s="226"/>
      <c r="R95" s="118"/>
    </row>
    <row r="96" spans="2:47" s="1" customFormat="1" ht="21.75" customHeight="1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5"/>
    </row>
    <row r="97" spans="2:21" s="1" customFormat="1" ht="29.25" customHeight="1">
      <c r="B97" s="33"/>
      <c r="C97" s="110" t="s">
        <v>111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244">
        <v>0</v>
      </c>
      <c r="O97" s="245"/>
      <c r="P97" s="245"/>
      <c r="Q97" s="245"/>
      <c r="R97" s="35"/>
      <c r="T97" s="119"/>
      <c r="U97" s="120" t="s">
        <v>35</v>
      </c>
    </row>
    <row r="98" spans="2:21" s="1" customFormat="1" ht="18" customHeight="1"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5"/>
    </row>
    <row r="99" spans="2:21" s="1" customFormat="1" ht="29.25" customHeight="1">
      <c r="B99" s="33"/>
      <c r="C99" s="101" t="s">
        <v>87</v>
      </c>
      <c r="D99" s="102"/>
      <c r="E99" s="102"/>
      <c r="F99" s="102"/>
      <c r="G99" s="102"/>
      <c r="H99" s="102"/>
      <c r="I99" s="102"/>
      <c r="J99" s="102"/>
      <c r="K99" s="102"/>
      <c r="L99" s="186">
        <f>ROUND(SUM(N88+N97),2)</f>
        <v>0</v>
      </c>
      <c r="M99" s="186"/>
      <c r="N99" s="186"/>
      <c r="O99" s="186"/>
      <c r="P99" s="186"/>
      <c r="Q99" s="186"/>
      <c r="R99" s="35"/>
    </row>
    <row r="100" spans="2:21" s="1" customFormat="1" ht="6.95" customHeight="1">
      <c r="B100" s="57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9"/>
    </row>
    <row r="104" spans="2:21" s="1" customFormat="1" ht="6.95" customHeight="1">
      <c r="B104" s="60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2"/>
    </row>
    <row r="105" spans="2:21" s="1" customFormat="1" ht="36.950000000000003" customHeight="1">
      <c r="B105" s="33"/>
      <c r="C105" s="198" t="s">
        <v>112</v>
      </c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35"/>
    </row>
    <row r="106" spans="2:21" s="1" customFormat="1" ht="6.95" customHeight="1"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5"/>
    </row>
    <row r="107" spans="2:21" s="1" customFormat="1" ht="30" customHeight="1">
      <c r="B107" s="33"/>
      <c r="C107" s="30" t="s">
        <v>17</v>
      </c>
      <c r="D107" s="34"/>
      <c r="E107" s="34"/>
      <c r="F107" s="219" t="str">
        <f>F6</f>
        <v>Cesta U Černohousky</v>
      </c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34"/>
      <c r="R107" s="35"/>
    </row>
    <row r="108" spans="2:21" s="1" customFormat="1" ht="36.950000000000003" customHeight="1">
      <c r="B108" s="33"/>
      <c r="C108" s="67" t="s">
        <v>95</v>
      </c>
      <c r="D108" s="34"/>
      <c r="E108" s="34"/>
      <c r="F108" s="200" t="str">
        <f>F7</f>
        <v>01 - SO 01 Komunikace</v>
      </c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34"/>
      <c r="R108" s="35"/>
    </row>
    <row r="109" spans="2:21" s="1" customFormat="1" ht="6.95" customHeight="1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spans="2:21" s="1" customFormat="1" ht="18" customHeight="1">
      <c r="B110" s="33"/>
      <c r="C110" s="30" t="s">
        <v>21</v>
      </c>
      <c r="D110" s="34"/>
      <c r="E110" s="34"/>
      <c r="F110" s="28" t="str">
        <f>F9</f>
        <v xml:space="preserve"> </v>
      </c>
      <c r="G110" s="34"/>
      <c r="H110" s="34"/>
      <c r="I110" s="34"/>
      <c r="J110" s="34"/>
      <c r="K110" s="30" t="s">
        <v>23</v>
      </c>
      <c r="L110" s="34"/>
      <c r="M110" s="221">
        <f>IF(O9="","",O9)</f>
        <v>43263</v>
      </c>
      <c r="N110" s="221"/>
      <c r="O110" s="221"/>
      <c r="P110" s="221"/>
      <c r="Q110" s="34"/>
      <c r="R110" s="35"/>
    </row>
    <row r="111" spans="2:21" s="1" customFormat="1" ht="6.95" customHeight="1"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5"/>
    </row>
    <row r="112" spans="2:21" s="1" customFormat="1" ht="15">
      <c r="B112" s="33"/>
      <c r="C112" s="30" t="s">
        <v>24</v>
      </c>
      <c r="D112" s="34"/>
      <c r="E112" s="34"/>
      <c r="F112" s="28" t="str">
        <f>E12</f>
        <v xml:space="preserve"> </v>
      </c>
      <c r="G112" s="34"/>
      <c r="H112" s="34"/>
      <c r="I112" s="34"/>
      <c r="J112" s="34"/>
      <c r="K112" s="30" t="s">
        <v>28</v>
      </c>
      <c r="L112" s="34"/>
      <c r="M112" s="207" t="str">
        <f>E18</f>
        <v xml:space="preserve"> </v>
      </c>
      <c r="N112" s="207"/>
      <c r="O112" s="207"/>
      <c r="P112" s="207"/>
      <c r="Q112" s="207"/>
      <c r="R112" s="35"/>
    </row>
    <row r="113" spans="2:65" s="1" customFormat="1" ht="14.45" customHeight="1">
      <c r="B113" s="33"/>
      <c r="C113" s="30" t="s">
        <v>27</v>
      </c>
      <c r="D113" s="34"/>
      <c r="E113" s="34"/>
      <c r="F113" s="28" t="str">
        <f>IF(E15="","",E15)</f>
        <v xml:space="preserve"> </v>
      </c>
      <c r="G113" s="34"/>
      <c r="H113" s="34"/>
      <c r="I113" s="34"/>
      <c r="J113" s="34"/>
      <c r="K113" s="30" t="s">
        <v>30</v>
      </c>
      <c r="L113" s="34"/>
      <c r="M113" s="207" t="str">
        <f>E21</f>
        <v xml:space="preserve"> </v>
      </c>
      <c r="N113" s="207"/>
      <c r="O113" s="207"/>
      <c r="P113" s="207"/>
      <c r="Q113" s="207"/>
      <c r="R113" s="35"/>
    </row>
    <row r="114" spans="2:65" s="1" customFormat="1" ht="10.35" customHeight="1"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spans="2:65" s="8" customFormat="1" ht="29.25" customHeight="1">
      <c r="B115" s="121"/>
      <c r="C115" s="122" t="s">
        <v>113</v>
      </c>
      <c r="D115" s="123" t="s">
        <v>114</v>
      </c>
      <c r="E115" s="123" t="s">
        <v>53</v>
      </c>
      <c r="F115" s="222" t="s">
        <v>115</v>
      </c>
      <c r="G115" s="222"/>
      <c r="H115" s="222"/>
      <c r="I115" s="222"/>
      <c r="J115" s="123" t="s">
        <v>116</v>
      </c>
      <c r="K115" s="123" t="s">
        <v>117</v>
      </c>
      <c r="L115" s="222" t="s">
        <v>118</v>
      </c>
      <c r="M115" s="222"/>
      <c r="N115" s="222" t="s">
        <v>101</v>
      </c>
      <c r="O115" s="222"/>
      <c r="P115" s="222"/>
      <c r="Q115" s="223"/>
      <c r="R115" s="124"/>
      <c r="T115" s="74" t="s">
        <v>119</v>
      </c>
      <c r="U115" s="75" t="s">
        <v>35</v>
      </c>
      <c r="V115" s="75" t="s">
        <v>120</v>
      </c>
      <c r="W115" s="75" t="s">
        <v>121</v>
      </c>
      <c r="X115" s="75" t="s">
        <v>122</v>
      </c>
      <c r="Y115" s="75" t="s">
        <v>123</v>
      </c>
      <c r="Z115" s="75" t="s">
        <v>124</v>
      </c>
      <c r="AA115" s="76" t="s">
        <v>125</v>
      </c>
    </row>
    <row r="116" spans="2:65" s="1" customFormat="1" ht="29.25" customHeight="1">
      <c r="B116" s="33"/>
      <c r="C116" s="78" t="s">
        <v>97</v>
      </c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210">
        <f>BK116</f>
        <v>0</v>
      </c>
      <c r="O116" s="211"/>
      <c r="P116" s="211"/>
      <c r="Q116" s="211"/>
      <c r="R116" s="35"/>
      <c r="T116" s="77"/>
      <c r="U116" s="49"/>
      <c r="V116" s="49"/>
      <c r="W116" s="125">
        <f>W117</f>
        <v>173.63819799999999</v>
      </c>
      <c r="X116" s="49"/>
      <c r="Y116" s="125">
        <f>Y117</f>
        <v>50.634124839999998</v>
      </c>
      <c r="Z116" s="49"/>
      <c r="AA116" s="126">
        <f>AA117</f>
        <v>53.894199999999998</v>
      </c>
      <c r="AT116" s="20" t="s">
        <v>70</v>
      </c>
      <c r="AU116" s="20" t="s">
        <v>103</v>
      </c>
      <c r="BK116" s="127">
        <f>BK117</f>
        <v>0</v>
      </c>
    </row>
    <row r="117" spans="2:65" s="9" customFormat="1" ht="37.35" customHeight="1">
      <c r="B117" s="128"/>
      <c r="C117" s="129"/>
      <c r="D117" s="130" t="s">
        <v>104</v>
      </c>
      <c r="E117" s="130"/>
      <c r="F117" s="130"/>
      <c r="G117" s="130"/>
      <c r="H117" s="130"/>
      <c r="I117" s="130"/>
      <c r="J117" s="130"/>
      <c r="K117" s="130"/>
      <c r="L117" s="130"/>
      <c r="M117" s="130"/>
      <c r="N117" s="212">
        <f>BK117</f>
        <v>0</v>
      </c>
      <c r="O117" s="213"/>
      <c r="P117" s="213"/>
      <c r="Q117" s="213"/>
      <c r="R117" s="131"/>
      <c r="T117" s="132"/>
      <c r="U117" s="129"/>
      <c r="V117" s="129"/>
      <c r="W117" s="133">
        <f>W118+W167+W171+W183+W197+W208</f>
        <v>173.63819799999999</v>
      </c>
      <c r="X117" s="129"/>
      <c r="Y117" s="133">
        <f>Y118+Y167+Y171+Y183+Y197+Y208</f>
        <v>50.634124839999998</v>
      </c>
      <c r="Z117" s="129"/>
      <c r="AA117" s="134">
        <f>AA118+AA167+AA171+AA183+AA197+AA208</f>
        <v>53.894199999999998</v>
      </c>
      <c r="AR117" s="135" t="s">
        <v>79</v>
      </c>
      <c r="AT117" s="136" t="s">
        <v>70</v>
      </c>
      <c r="AU117" s="136" t="s">
        <v>71</v>
      </c>
      <c r="AY117" s="135" t="s">
        <v>126</v>
      </c>
      <c r="BK117" s="137">
        <f>BK118+BK167+BK171+BK183+BK197+BK208</f>
        <v>0</v>
      </c>
    </row>
    <row r="118" spans="2:65" s="9" customFormat="1" ht="19.899999999999999" customHeight="1">
      <c r="B118" s="128"/>
      <c r="C118" s="129"/>
      <c r="D118" s="138" t="s">
        <v>105</v>
      </c>
      <c r="E118" s="138"/>
      <c r="F118" s="138"/>
      <c r="G118" s="138"/>
      <c r="H118" s="138"/>
      <c r="I118" s="138"/>
      <c r="J118" s="138"/>
      <c r="K118" s="138"/>
      <c r="L118" s="138"/>
      <c r="M118" s="138"/>
      <c r="N118" s="214">
        <f>BK118</f>
        <v>0</v>
      </c>
      <c r="O118" s="215"/>
      <c r="P118" s="215"/>
      <c r="Q118" s="215"/>
      <c r="R118" s="131"/>
      <c r="T118" s="132"/>
      <c r="U118" s="129"/>
      <c r="V118" s="129"/>
      <c r="W118" s="133">
        <f>SUM(W119:W166)</f>
        <v>42.418861999999997</v>
      </c>
      <c r="X118" s="129"/>
      <c r="Y118" s="133">
        <f>SUM(Y119:Y166)</f>
        <v>0</v>
      </c>
      <c r="Z118" s="129"/>
      <c r="AA118" s="134">
        <f>SUM(AA119:AA166)</f>
        <v>53.68</v>
      </c>
      <c r="AR118" s="135" t="s">
        <v>79</v>
      </c>
      <c r="AT118" s="136" t="s">
        <v>70</v>
      </c>
      <c r="AU118" s="136" t="s">
        <v>79</v>
      </c>
      <c r="AY118" s="135" t="s">
        <v>126</v>
      </c>
      <c r="BK118" s="137">
        <f>SUM(BK119:BK166)</f>
        <v>0</v>
      </c>
    </row>
    <row r="119" spans="2:65" s="1" customFormat="1" ht="25.5" customHeight="1">
      <c r="B119" s="139"/>
      <c r="C119" s="140" t="s">
        <v>79</v>
      </c>
      <c r="D119" s="140" t="s">
        <v>127</v>
      </c>
      <c r="E119" s="141" t="s">
        <v>128</v>
      </c>
      <c r="F119" s="230" t="s">
        <v>129</v>
      </c>
      <c r="G119" s="230"/>
      <c r="H119" s="230"/>
      <c r="I119" s="230"/>
      <c r="J119" s="142" t="s">
        <v>130</v>
      </c>
      <c r="K119" s="143">
        <v>122</v>
      </c>
      <c r="L119" s="231"/>
      <c r="M119" s="231"/>
      <c r="N119" s="231">
        <f>ROUND(L119*K119,2)</f>
        <v>0</v>
      </c>
      <c r="O119" s="231"/>
      <c r="P119" s="231"/>
      <c r="Q119" s="231"/>
      <c r="R119" s="144"/>
      <c r="T119" s="145" t="s">
        <v>5</v>
      </c>
      <c r="U119" s="42" t="s">
        <v>36</v>
      </c>
      <c r="V119" s="146">
        <v>0.16600000000000001</v>
      </c>
      <c r="W119" s="146">
        <f>V119*K119</f>
        <v>20.252000000000002</v>
      </c>
      <c r="X119" s="146">
        <v>0</v>
      </c>
      <c r="Y119" s="146">
        <f>X119*K119</f>
        <v>0</v>
      </c>
      <c r="Z119" s="146">
        <v>0.44</v>
      </c>
      <c r="AA119" s="147">
        <f>Z119*K119</f>
        <v>53.68</v>
      </c>
      <c r="AR119" s="20" t="s">
        <v>131</v>
      </c>
      <c r="AT119" s="20" t="s">
        <v>127</v>
      </c>
      <c r="AU119" s="20" t="s">
        <v>93</v>
      </c>
      <c r="AY119" s="20" t="s">
        <v>126</v>
      </c>
      <c r="BE119" s="148">
        <f>IF(U119="základní",N119,0)</f>
        <v>0</v>
      </c>
      <c r="BF119" s="148">
        <f>IF(U119="snížená",N119,0)</f>
        <v>0</v>
      </c>
      <c r="BG119" s="148">
        <f>IF(U119="zákl. přenesená",N119,0)</f>
        <v>0</v>
      </c>
      <c r="BH119" s="148">
        <f>IF(U119="sníž. přenesená",N119,0)</f>
        <v>0</v>
      </c>
      <c r="BI119" s="148">
        <f>IF(U119="nulová",N119,0)</f>
        <v>0</v>
      </c>
      <c r="BJ119" s="20" t="s">
        <v>79</v>
      </c>
      <c r="BK119" s="148">
        <f>ROUND(L119*K119,2)</f>
        <v>0</v>
      </c>
      <c r="BL119" s="20" t="s">
        <v>131</v>
      </c>
      <c r="BM119" s="20" t="s">
        <v>132</v>
      </c>
    </row>
    <row r="120" spans="2:65" s="10" customFormat="1" ht="16.5" customHeight="1">
      <c r="B120" s="149"/>
      <c r="C120" s="150"/>
      <c r="D120" s="150"/>
      <c r="E120" s="151" t="s">
        <v>5</v>
      </c>
      <c r="F120" s="232" t="s">
        <v>133</v>
      </c>
      <c r="G120" s="233"/>
      <c r="H120" s="233"/>
      <c r="I120" s="233"/>
      <c r="J120" s="150"/>
      <c r="K120" s="152">
        <v>122</v>
      </c>
      <c r="L120" s="150"/>
      <c r="M120" s="150"/>
      <c r="N120" s="150"/>
      <c r="O120" s="150"/>
      <c r="P120" s="150"/>
      <c r="Q120" s="150"/>
      <c r="R120" s="153"/>
      <c r="T120" s="154"/>
      <c r="U120" s="150"/>
      <c r="V120" s="150"/>
      <c r="W120" s="150"/>
      <c r="X120" s="150"/>
      <c r="Y120" s="150"/>
      <c r="Z120" s="150"/>
      <c r="AA120" s="155"/>
      <c r="AT120" s="156" t="s">
        <v>134</v>
      </c>
      <c r="AU120" s="156" t="s">
        <v>93</v>
      </c>
      <c r="AV120" s="10" t="s">
        <v>93</v>
      </c>
      <c r="AW120" s="10" t="s">
        <v>29</v>
      </c>
      <c r="AX120" s="10" t="s">
        <v>71</v>
      </c>
      <c r="AY120" s="156" t="s">
        <v>126</v>
      </c>
    </row>
    <row r="121" spans="2:65" s="11" customFormat="1" ht="16.5" customHeight="1">
      <c r="B121" s="157"/>
      <c r="C121" s="158"/>
      <c r="D121" s="158"/>
      <c r="E121" s="159" t="s">
        <v>5</v>
      </c>
      <c r="F121" s="228" t="s">
        <v>135</v>
      </c>
      <c r="G121" s="229"/>
      <c r="H121" s="229"/>
      <c r="I121" s="229"/>
      <c r="J121" s="158"/>
      <c r="K121" s="160">
        <v>122</v>
      </c>
      <c r="L121" s="158"/>
      <c r="M121" s="158"/>
      <c r="N121" s="158"/>
      <c r="O121" s="158"/>
      <c r="P121" s="158"/>
      <c r="Q121" s="158"/>
      <c r="R121" s="161"/>
      <c r="T121" s="162"/>
      <c r="U121" s="158"/>
      <c r="V121" s="158"/>
      <c r="W121" s="158"/>
      <c r="X121" s="158"/>
      <c r="Y121" s="158"/>
      <c r="Z121" s="158"/>
      <c r="AA121" s="163"/>
      <c r="AT121" s="164" t="s">
        <v>134</v>
      </c>
      <c r="AU121" s="164" t="s">
        <v>93</v>
      </c>
      <c r="AV121" s="11" t="s">
        <v>131</v>
      </c>
      <c r="AW121" s="11" t="s">
        <v>29</v>
      </c>
      <c r="AX121" s="11" t="s">
        <v>79</v>
      </c>
      <c r="AY121" s="164" t="s">
        <v>126</v>
      </c>
    </row>
    <row r="122" spans="2:65" s="1" customFormat="1" ht="25.5" customHeight="1">
      <c r="B122" s="139"/>
      <c r="C122" s="140" t="s">
        <v>93</v>
      </c>
      <c r="D122" s="140" t="s">
        <v>127</v>
      </c>
      <c r="E122" s="141" t="s">
        <v>136</v>
      </c>
      <c r="F122" s="230" t="s">
        <v>137</v>
      </c>
      <c r="G122" s="230"/>
      <c r="H122" s="230"/>
      <c r="I122" s="230"/>
      <c r="J122" s="142" t="s">
        <v>138</v>
      </c>
      <c r="K122" s="143">
        <v>7.5</v>
      </c>
      <c r="L122" s="231"/>
      <c r="M122" s="231"/>
      <c r="N122" s="231">
        <f>ROUND(L122*K122,2)</f>
        <v>0</v>
      </c>
      <c r="O122" s="231"/>
      <c r="P122" s="231"/>
      <c r="Q122" s="231"/>
      <c r="R122" s="144"/>
      <c r="T122" s="145" t="s">
        <v>5</v>
      </c>
      <c r="U122" s="42" t="s">
        <v>36</v>
      </c>
      <c r="V122" s="146">
        <v>9.7000000000000003E-2</v>
      </c>
      <c r="W122" s="146">
        <f>V122*K122</f>
        <v>0.72750000000000004</v>
      </c>
      <c r="X122" s="146">
        <v>0</v>
      </c>
      <c r="Y122" s="146">
        <f>X122*K122</f>
        <v>0</v>
      </c>
      <c r="Z122" s="146">
        <v>0</v>
      </c>
      <c r="AA122" s="147">
        <f>Z122*K122</f>
        <v>0</v>
      </c>
      <c r="AR122" s="20" t="s">
        <v>131</v>
      </c>
      <c r="AT122" s="20" t="s">
        <v>127</v>
      </c>
      <c r="AU122" s="20" t="s">
        <v>93</v>
      </c>
      <c r="AY122" s="20" t="s">
        <v>126</v>
      </c>
      <c r="BE122" s="148">
        <f>IF(U122="základní",N122,0)</f>
        <v>0</v>
      </c>
      <c r="BF122" s="148">
        <f>IF(U122="snížená",N122,0)</f>
        <v>0</v>
      </c>
      <c r="BG122" s="148">
        <f>IF(U122="zákl. přenesená",N122,0)</f>
        <v>0</v>
      </c>
      <c r="BH122" s="148">
        <f>IF(U122="sníž. přenesená",N122,0)</f>
        <v>0</v>
      </c>
      <c r="BI122" s="148">
        <f>IF(U122="nulová",N122,0)</f>
        <v>0</v>
      </c>
      <c r="BJ122" s="20" t="s">
        <v>79</v>
      </c>
      <c r="BK122" s="148">
        <f>ROUND(L122*K122,2)</f>
        <v>0</v>
      </c>
      <c r="BL122" s="20" t="s">
        <v>131</v>
      </c>
      <c r="BM122" s="20" t="s">
        <v>139</v>
      </c>
    </row>
    <row r="123" spans="2:65" s="10" customFormat="1" ht="16.5" customHeight="1">
      <c r="B123" s="149"/>
      <c r="C123" s="150"/>
      <c r="D123" s="150"/>
      <c r="E123" s="151" t="s">
        <v>5</v>
      </c>
      <c r="F123" s="232" t="s">
        <v>140</v>
      </c>
      <c r="G123" s="233"/>
      <c r="H123" s="233"/>
      <c r="I123" s="233"/>
      <c r="J123" s="150"/>
      <c r="K123" s="152">
        <v>7.5</v>
      </c>
      <c r="L123" s="150"/>
      <c r="M123" s="150"/>
      <c r="N123" s="150"/>
      <c r="O123" s="150"/>
      <c r="P123" s="150"/>
      <c r="Q123" s="150"/>
      <c r="R123" s="153"/>
      <c r="T123" s="154"/>
      <c r="U123" s="150"/>
      <c r="V123" s="150"/>
      <c r="W123" s="150"/>
      <c r="X123" s="150"/>
      <c r="Y123" s="150"/>
      <c r="Z123" s="150"/>
      <c r="AA123" s="155"/>
      <c r="AT123" s="156" t="s">
        <v>134</v>
      </c>
      <c r="AU123" s="156" t="s">
        <v>93</v>
      </c>
      <c r="AV123" s="10" t="s">
        <v>93</v>
      </c>
      <c r="AW123" s="10" t="s">
        <v>29</v>
      </c>
      <c r="AX123" s="10" t="s">
        <v>71</v>
      </c>
      <c r="AY123" s="156" t="s">
        <v>126</v>
      </c>
    </row>
    <row r="124" spans="2:65" s="11" customFormat="1" ht="16.5" customHeight="1">
      <c r="B124" s="157"/>
      <c r="C124" s="158"/>
      <c r="D124" s="158"/>
      <c r="E124" s="159" t="s">
        <v>5</v>
      </c>
      <c r="F124" s="228" t="s">
        <v>135</v>
      </c>
      <c r="G124" s="229"/>
      <c r="H124" s="229"/>
      <c r="I124" s="229"/>
      <c r="J124" s="158"/>
      <c r="K124" s="160">
        <v>7.5</v>
      </c>
      <c r="L124" s="158"/>
      <c r="M124" s="158"/>
      <c r="N124" s="158"/>
      <c r="O124" s="158"/>
      <c r="P124" s="158"/>
      <c r="Q124" s="158"/>
      <c r="R124" s="161"/>
      <c r="T124" s="162"/>
      <c r="U124" s="158"/>
      <c r="V124" s="158"/>
      <c r="W124" s="158"/>
      <c r="X124" s="158"/>
      <c r="Y124" s="158"/>
      <c r="Z124" s="158"/>
      <c r="AA124" s="163"/>
      <c r="AT124" s="164" t="s">
        <v>134</v>
      </c>
      <c r="AU124" s="164" t="s">
        <v>93</v>
      </c>
      <c r="AV124" s="11" t="s">
        <v>131</v>
      </c>
      <c r="AW124" s="11" t="s">
        <v>29</v>
      </c>
      <c r="AX124" s="11" t="s">
        <v>79</v>
      </c>
      <c r="AY124" s="164" t="s">
        <v>126</v>
      </c>
    </row>
    <row r="125" spans="2:65" s="1" customFormat="1" ht="25.5" customHeight="1">
      <c r="B125" s="139"/>
      <c r="C125" s="140" t="s">
        <v>141</v>
      </c>
      <c r="D125" s="140" t="s">
        <v>127</v>
      </c>
      <c r="E125" s="141" t="s">
        <v>142</v>
      </c>
      <c r="F125" s="230" t="s">
        <v>143</v>
      </c>
      <c r="G125" s="230"/>
      <c r="H125" s="230"/>
      <c r="I125" s="230"/>
      <c r="J125" s="142" t="s">
        <v>138</v>
      </c>
      <c r="K125" s="143">
        <v>27.4</v>
      </c>
      <c r="L125" s="231"/>
      <c r="M125" s="231"/>
      <c r="N125" s="231">
        <f>ROUND(L125*K125,2)</f>
        <v>0</v>
      </c>
      <c r="O125" s="231"/>
      <c r="P125" s="231"/>
      <c r="Q125" s="231"/>
      <c r="R125" s="144"/>
      <c r="T125" s="145" t="s">
        <v>5</v>
      </c>
      <c r="U125" s="42" t="s">
        <v>36</v>
      </c>
      <c r="V125" s="146">
        <v>0.187</v>
      </c>
      <c r="W125" s="146">
        <f>V125*K125</f>
        <v>5.1238000000000001</v>
      </c>
      <c r="X125" s="146">
        <v>0</v>
      </c>
      <c r="Y125" s="146">
        <f>X125*K125</f>
        <v>0</v>
      </c>
      <c r="Z125" s="146">
        <v>0</v>
      </c>
      <c r="AA125" s="147">
        <f>Z125*K125</f>
        <v>0</v>
      </c>
      <c r="AR125" s="20" t="s">
        <v>131</v>
      </c>
      <c r="AT125" s="20" t="s">
        <v>127</v>
      </c>
      <c r="AU125" s="20" t="s">
        <v>93</v>
      </c>
      <c r="AY125" s="20" t="s">
        <v>126</v>
      </c>
      <c r="BE125" s="148">
        <f>IF(U125="základní",N125,0)</f>
        <v>0</v>
      </c>
      <c r="BF125" s="148">
        <f>IF(U125="snížená",N125,0)</f>
        <v>0</v>
      </c>
      <c r="BG125" s="148">
        <f>IF(U125="zákl. přenesená",N125,0)</f>
        <v>0</v>
      </c>
      <c r="BH125" s="148">
        <f>IF(U125="sníž. přenesená",N125,0)</f>
        <v>0</v>
      </c>
      <c r="BI125" s="148">
        <f>IF(U125="nulová",N125,0)</f>
        <v>0</v>
      </c>
      <c r="BJ125" s="20" t="s">
        <v>79</v>
      </c>
      <c r="BK125" s="148">
        <f>ROUND(L125*K125,2)</f>
        <v>0</v>
      </c>
      <c r="BL125" s="20" t="s">
        <v>131</v>
      </c>
      <c r="BM125" s="20" t="s">
        <v>144</v>
      </c>
    </row>
    <row r="126" spans="2:65" s="10" customFormat="1" ht="16.5" customHeight="1">
      <c r="B126" s="149"/>
      <c r="C126" s="150"/>
      <c r="D126" s="150"/>
      <c r="E126" s="151" t="s">
        <v>5</v>
      </c>
      <c r="F126" s="232" t="s">
        <v>145</v>
      </c>
      <c r="G126" s="233"/>
      <c r="H126" s="233"/>
      <c r="I126" s="233"/>
      <c r="J126" s="150"/>
      <c r="K126" s="152">
        <v>24.4</v>
      </c>
      <c r="L126" s="150"/>
      <c r="M126" s="150"/>
      <c r="N126" s="150"/>
      <c r="O126" s="150"/>
      <c r="P126" s="150"/>
      <c r="Q126" s="150"/>
      <c r="R126" s="153"/>
      <c r="T126" s="154"/>
      <c r="U126" s="150"/>
      <c r="V126" s="150"/>
      <c r="W126" s="150"/>
      <c r="X126" s="150"/>
      <c r="Y126" s="150"/>
      <c r="Z126" s="150"/>
      <c r="AA126" s="155"/>
      <c r="AT126" s="156" t="s">
        <v>134</v>
      </c>
      <c r="AU126" s="156" t="s">
        <v>93</v>
      </c>
      <c r="AV126" s="10" t="s">
        <v>93</v>
      </c>
      <c r="AW126" s="10" t="s">
        <v>29</v>
      </c>
      <c r="AX126" s="10" t="s">
        <v>71</v>
      </c>
      <c r="AY126" s="156" t="s">
        <v>126</v>
      </c>
    </row>
    <row r="127" spans="2:65" s="10" customFormat="1" ht="16.5" customHeight="1">
      <c r="B127" s="149"/>
      <c r="C127" s="150"/>
      <c r="D127" s="150"/>
      <c r="E127" s="151" t="s">
        <v>5</v>
      </c>
      <c r="F127" s="236" t="s">
        <v>146</v>
      </c>
      <c r="G127" s="237"/>
      <c r="H127" s="237"/>
      <c r="I127" s="237"/>
      <c r="J127" s="150"/>
      <c r="K127" s="152">
        <v>3</v>
      </c>
      <c r="L127" s="150"/>
      <c r="M127" s="150"/>
      <c r="N127" s="150"/>
      <c r="O127" s="150"/>
      <c r="P127" s="150"/>
      <c r="Q127" s="150"/>
      <c r="R127" s="153"/>
      <c r="T127" s="154"/>
      <c r="U127" s="150"/>
      <c r="V127" s="150"/>
      <c r="W127" s="150"/>
      <c r="X127" s="150"/>
      <c r="Y127" s="150"/>
      <c r="Z127" s="150"/>
      <c r="AA127" s="155"/>
      <c r="AT127" s="156" t="s">
        <v>134</v>
      </c>
      <c r="AU127" s="156" t="s">
        <v>93</v>
      </c>
      <c r="AV127" s="10" t="s">
        <v>93</v>
      </c>
      <c r="AW127" s="10" t="s">
        <v>29</v>
      </c>
      <c r="AX127" s="10" t="s">
        <v>71</v>
      </c>
      <c r="AY127" s="156" t="s">
        <v>126</v>
      </c>
    </row>
    <row r="128" spans="2:65" s="11" customFormat="1" ht="16.5" customHeight="1">
      <c r="B128" s="157"/>
      <c r="C128" s="158"/>
      <c r="D128" s="158"/>
      <c r="E128" s="159" t="s">
        <v>5</v>
      </c>
      <c r="F128" s="228" t="s">
        <v>135</v>
      </c>
      <c r="G128" s="229"/>
      <c r="H128" s="229"/>
      <c r="I128" s="229"/>
      <c r="J128" s="158"/>
      <c r="K128" s="160">
        <v>27.4</v>
      </c>
      <c r="L128" s="158"/>
      <c r="M128" s="158"/>
      <c r="N128" s="158"/>
      <c r="O128" s="158"/>
      <c r="P128" s="158"/>
      <c r="Q128" s="158"/>
      <c r="R128" s="161"/>
      <c r="T128" s="162"/>
      <c r="U128" s="158"/>
      <c r="V128" s="158"/>
      <c r="W128" s="158"/>
      <c r="X128" s="158"/>
      <c r="Y128" s="158"/>
      <c r="Z128" s="158"/>
      <c r="AA128" s="163"/>
      <c r="AT128" s="164" t="s">
        <v>134</v>
      </c>
      <c r="AU128" s="164" t="s">
        <v>93</v>
      </c>
      <c r="AV128" s="11" t="s">
        <v>131</v>
      </c>
      <c r="AW128" s="11" t="s">
        <v>29</v>
      </c>
      <c r="AX128" s="11" t="s">
        <v>79</v>
      </c>
      <c r="AY128" s="164" t="s">
        <v>126</v>
      </c>
    </row>
    <row r="129" spans="2:65" s="1" customFormat="1" ht="25.5" customHeight="1">
      <c r="B129" s="139"/>
      <c r="C129" s="140" t="s">
        <v>131</v>
      </c>
      <c r="D129" s="140" t="s">
        <v>127</v>
      </c>
      <c r="E129" s="141" t="s">
        <v>147</v>
      </c>
      <c r="F129" s="230" t="s">
        <v>148</v>
      </c>
      <c r="G129" s="230"/>
      <c r="H129" s="230"/>
      <c r="I129" s="230"/>
      <c r="J129" s="142" t="s">
        <v>138</v>
      </c>
      <c r="K129" s="143">
        <v>8.2200000000000006</v>
      </c>
      <c r="L129" s="231"/>
      <c r="M129" s="231"/>
      <c r="N129" s="231">
        <f>ROUND(L129*K129,2)</f>
        <v>0</v>
      </c>
      <c r="O129" s="231"/>
      <c r="P129" s="231"/>
      <c r="Q129" s="231"/>
      <c r="R129" s="144"/>
      <c r="T129" s="145" t="s">
        <v>5</v>
      </c>
      <c r="U129" s="42" t="s">
        <v>36</v>
      </c>
      <c r="V129" s="146">
        <v>5.8000000000000003E-2</v>
      </c>
      <c r="W129" s="146">
        <f>V129*K129</f>
        <v>0.47676000000000007</v>
      </c>
      <c r="X129" s="146">
        <v>0</v>
      </c>
      <c r="Y129" s="146">
        <f>X129*K129</f>
        <v>0</v>
      </c>
      <c r="Z129" s="146">
        <v>0</v>
      </c>
      <c r="AA129" s="147">
        <f>Z129*K129</f>
        <v>0</v>
      </c>
      <c r="AR129" s="20" t="s">
        <v>131</v>
      </c>
      <c r="AT129" s="20" t="s">
        <v>127</v>
      </c>
      <c r="AU129" s="20" t="s">
        <v>93</v>
      </c>
      <c r="AY129" s="20" t="s">
        <v>126</v>
      </c>
      <c r="BE129" s="148">
        <f>IF(U129="základní",N129,0)</f>
        <v>0</v>
      </c>
      <c r="BF129" s="148">
        <f>IF(U129="snížená",N129,0)</f>
        <v>0</v>
      </c>
      <c r="BG129" s="148">
        <f>IF(U129="zákl. přenesená",N129,0)</f>
        <v>0</v>
      </c>
      <c r="BH129" s="148">
        <f>IF(U129="sníž. přenesená",N129,0)</f>
        <v>0</v>
      </c>
      <c r="BI129" s="148">
        <f>IF(U129="nulová",N129,0)</f>
        <v>0</v>
      </c>
      <c r="BJ129" s="20" t="s">
        <v>79</v>
      </c>
      <c r="BK129" s="148">
        <f>ROUND(L129*K129,2)</f>
        <v>0</v>
      </c>
      <c r="BL129" s="20" t="s">
        <v>131</v>
      </c>
      <c r="BM129" s="20" t="s">
        <v>149</v>
      </c>
    </row>
    <row r="130" spans="2:65" s="10" customFormat="1" ht="16.5" customHeight="1">
      <c r="B130" s="149"/>
      <c r="C130" s="150"/>
      <c r="D130" s="150"/>
      <c r="E130" s="151" t="s">
        <v>5</v>
      </c>
      <c r="F130" s="232" t="s">
        <v>150</v>
      </c>
      <c r="G130" s="233"/>
      <c r="H130" s="233"/>
      <c r="I130" s="233"/>
      <c r="J130" s="150"/>
      <c r="K130" s="152">
        <v>8.2200000000000006</v>
      </c>
      <c r="L130" s="150"/>
      <c r="M130" s="150"/>
      <c r="N130" s="150"/>
      <c r="O130" s="150"/>
      <c r="P130" s="150"/>
      <c r="Q130" s="150"/>
      <c r="R130" s="153"/>
      <c r="T130" s="154"/>
      <c r="U130" s="150"/>
      <c r="V130" s="150"/>
      <c r="W130" s="150"/>
      <c r="X130" s="150"/>
      <c r="Y130" s="150"/>
      <c r="Z130" s="150"/>
      <c r="AA130" s="155"/>
      <c r="AT130" s="156" t="s">
        <v>134</v>
      </c>
      <c r="AU130" s="156" t="s">
        <v>93</v>
      </c>
      <c r="AV130" s="10" t="s">
        <v>93</v>
      </c>
      <c r="AW130" s="10" t="s">
        <v>29</v>
      </c>
      <c r="AX130" s="10" t="s">
        <v>71</v>
      </c>
      <c r="AY130" s="156" t="s">
        <v>126</v>
      </c>
    </row>
    <row r="131" spans="2:65" s="11" customFormat="1" ht="16.5" customHeight="1">
      <c r="B131" s="157"/>
      <c r="C131" s="158"/>
      <c r="D131" s="158"/>
      <c r="E131" s="159" t="s">
        <v>5</v>
      </c>
      <c r="F131" s="228" t="s">
        <v>135</v>
      </c>
      <c r="G131" s="229"/>
      <c r="H131" s="229"/>
      <c r="I131" s="229"/>
      <c r="J131" s="158"/>
      <c r="K131" s="160">
        <v>8.2200000000000006</v>
      </c>
      <c r="L131" s="158"/>
      <c r="M131" s="158"/>
      <c r="N131" s="158"/>
      <c r="O131" s="158"/>
      <c r="P131" s="158"/>
      <c r="Q131" s="158"/>
      <c r="R131" s="161"/>
      <c r="T131" s="162"/>
      <c r="U131" s="158"/>
      <c r="V131" s="158"/>
      <c r="W131" s="158"/>
      <c r="X131" s="158"/>
      <c r="Y131" s="158"/>
      <c r="Z131" s="158"/>
      <c r="AA131" s="163"/>
      <c r="AT131" s="164" t="s">
        <v>134</v>
      </c>
      <c r="AU131" s="164" t="s">
        <v>93</v>
      </c>
      <c r="AV131" s="11" t="s">
        <v>131</v>
      </c>
      <c r="AW131" s="11" t="s">
        <v>29</v>
      </c>
      <c r="AX131" s="11" t="s">
        <v>79</v>
      </c>
      <c r="AY131" s="164" t="s">
        <v>126</v>
      </c>
    </row>
    <row r="132" spans="2:65" s="1" customFormat="1" ht="25.5" customHeight="1">
      <c r="B132" s="139"/>
      <c r="C132" s="140" t="s">
        <v>151</v>
      </c>
      <c r="D132" s="140" t="s">
        <v>127</v>
      </c>
      <c r="E132" s="141" t="s">
        <v>152</v>
      </c>
      <c r="F132" s="230" t="s">
        <v>153</v>
      </c>
      <c r="G132" s="230"/>
      <c r="H132" s="230"/>
      <c r="I132" s="230"/>
      <c r="J132" s="142" t="s">
        <v>138</v>
      </c>
      <c r="K132" s="143">
        <v>1.8360000000000001</v>
      </c>
      <c r="L132" s="231"/>
      <c r="M132" s="231"/>
      <c r="N132" s="231">
        <f>ROUND(L132*K132,2)</f>
        <v>0</v>
      </c>
      <c r="O132" s="231"/>
      <c r="P132" s="231"/>
      <c r="Q132" s="231"/>
      <c r="R132" s="144"/>
      <c r="T132" s="145" t="s">
        <v>5</v>
      </c>
      <c r="U132" s="42" t="s">
        <v>36</v>
      </c>
      <c r="V132" s="146">
        <v>3.14</v>
      </c>
      <c r="W132" s="146">
        <f>V132*K132</f>
        <v>5.7650400000000008</v>
      </c>
      <c r="X132" s="146">
        <v>0</v>
      </c>
      <c r="Y132" s="146">
        <f>X132*K132</f>
        <v>0</v>
      </c>
      <c r="Z132" s="146">
        <v>0</v>
      </c>
      <c r="AA132" s="147">
        <f>Z132*K132</f>
        <v>0</v>
      </c>
      <c r="AR132" s="20" t="s">
        <v>131</v>
      </c>
      <c r="AT132" s="20" t="s">
        <v>127</v>
      </c>
      <c r="AU132" s="20" t="s">
        <v>93</v>
      </c>
      <c r="AY132" s="20" t="s">
        <v>126</v>
      </c>
      <c r="BE132" s="148">
        <f>IF(U132="základní",N132,0)</f>
        <v>0</v>
      </c>
      <c r="BF132" s="148">
        <f>IF(U132="snížená",N132,0)</f>
        <v>0</v>
      </c>
      <c r="BG132" s="148">
        <f>IF(U132="zákl. přenesená",N132,0)</f>
        <v>0</v>
      </c>
      <c r="BH132" s="148">
        <f>IF(U132="sníž. přenesená",N132,0)</f>
        <v>0</v>
      </c>
      <c r="BI132" s="148">
        <f>IF(U132="nulová",N132,0)</f>
        <v>0</v>
      </c>
      <c r="BJ132" s="20" t="s">
        <v>79</v>
      </c>
      <c r="BK132" s="148">
        <f>ROUND(L132*K132,2)</f>
        <v>0</v>
      </c>
      <c r="BL132" s="20" t="s">
        <v>131</v>
      </c>
      <c r="BM132" s="20" t="s">
        <v>154</v>
      </c>
    </row>
    <row r="133" spans="2:65" s="10" customFormat="1" ht="16.5" customHeight="1">
      <c r="B133" s="149"/>
      <c r="C133" s="150"/>
      <c r="D133" s="150"/>
      <c r="E133" s="151" t="s">
        <v>5</v>
      </c>
      <c r="F133" s="232" t="s">
        <v>155</v>
      </c>
      <c r="G133" s="233"/>
      <c r="H133" s="233"/>
      <c r="I133" s="233"/>
      <c r="J133" s="150"/>
      <c r="K133" s="152">
        <v>1.8360000000000001</v>
      </c>
      <c r="L133" s="150"/>
      <c r="M133" s="150"/>
      <c r="N133" s="150"/>
      <c r="O133" s="150"/>
      <c r="P133" s="150"/>
      <c r="Q133" s="150"/>
      <c r="R133" s="153"/>
      <c r="T133" s="154"/>
      <c r="U133" s="150"/>
      <c r="V133" s="150"/>
      <c r="W133" s="150"/>
      <c r="X133" s="150"/>
      <c r="Y133" s="150"/>
      <c r="Z133" s="150"/>
      <c r="AA133" s="155"/>
      <c r="AT133" s="156" t="s">
        <v>134</v>
      </c>
      <c r="AU133" s="156" t="s">
        <v>93</v>
      </c>
      <c r="AV133" s="10" t="s">
        <v>93</v>
      </c>
      <c r="AW133" s="10" t="s">
        <v>29</v>
      </c>
      <c r="AX133" s="10" t="s">
        <v>71</v>
      </c>
      <c r="AY133" s="156" t="s">
        <v>126</v>
      </c>
    </row>
    <row r="134" spans="2:65" s="11" customFormat="1" ht="16.5" customHeight="1">
      <c r="B134" s="157"/>
      <c r="C134" s="158"/>
      <c r="D134" s="158"/>
      <c r="E134" s="159" t="s">
        <v>5</v>
      </c>
      <c r="F134" s="228" t="s">
        <v>135</v>
      </c>
      <c r="G134" s="229"/>
      <c r="H134" s="229"/>
      <c r="I134" s="229"/>
      <c r="J134" s="158"/>
      <c r="K134" s="160">
        <v>1.8360000000000001</v>
      </c>
      <c r="L134" s="158"/>
      <c r="M134" s="158"/>
      <c r="N134" s="158"/>
      <c r="O134" s="158"/>
      <c r="P134" s="158"/>
      <c r="Q134" s="158"/>
      <c r="R134" s="161"/>
      <c r="T134" s="162"/>
      <c r="U134" s="158"/>
      <c r="V134" s="158"/>
      <c r="W134" s="158"/>
      <c r="X134" s="158"/>
      <c r="Y134" s="158"/>
      <c r="Z134" s="158"/>
      <c r="AA134" s="163"/>
      <c r="AT134" s="164" t="s">
        <v>134</v>
      </c>
      <c r="AU134" s="164" t="s">
        <v>93</v>
      </c>
      <c r="AV134" s="11" t="s">
        <v>131</v>
      </c>
      <c r="AW134" s="11" t="s">
        <v>29</v>
      </c>
      <c r="AX134" s="11" t="s">
        <v>79</v>
      </c>
      <c r="AY134" s="164" t="s">
        <v>126</v>
      </c>
    </row>
    <row r="135" spans="2:65" s="1" customFormat="1" ht="25.5" customHeight="1">
      <c r="B135" s="139"/>
      <c r="C135" s="140" t="s">
        <v>156</v>
      </c>
      <c r="D135" s="140" t="s">
        <v>127</v>
      </c>
      <c r="E135" s="141" t="s">
        <v>157</v>
      </c>
      <c r="F135" s="230" t="s">
        <v>158</v>
      </c>
      <c r="G135" s="230"/>
      <c r="H135" s="230"/>
      <c r="I135" s="230"/>
      <c r="J135" s="142" t="s">
        <v>138</v>
      </c>
      <c r="K135" s="143">
        <v>0.55100000000000005</v>
      </c>
      <c r="L135" s="231"/>
      <c r="M135" s="231"/>
      <c r="N135" s="231">
        <f>ROUND(L135*K135,2)</f>
        <v>0</v>
      </c>
      <c r="O135" s="231"/>
      <c r="P135" s="231"/>
      <c r="Q135" s="231"/>
      <c r="R135" s="144"/>
      <c r="T135" s="145" t="s">
        <v>5</v>
      </c>
      <c r="U135" s="42" t="s">
        <v>36</v>
      </c>
      <c r="V135" s="146">
        <v>0.47399999999999998</v>
      </c>
      <c r="W135" s="146">
        <f>V135*K135</f>
        <v>0.26117400000000002</v>
      </c>
      <c r="X135" s="146">
        <v>0</v>
      </c>
      <c r="Y135" s="146">
        <f>X135*K135</f>
        <v>0</v>
      </c>
      <c r="Z135" s="146">
        <v>0</v>
      </c>
      <c r="AA135" s="147">
        <f>Z135*K135</f>
        <v>0</v>
      </c>
      <c r="AR135" s="20" t="s">
        <v>131</v>
      </c>
      <c r="AT135" s="20" t="s">
        <v>127</v>
      </c>
      <c r="AU135" s="20" t="s">
        <v>93</v>
      </c>
      <c r="AY135" s="20" t="s">
        <v>126</v>
      </c>
      <c r="BE135" s="148">
        <f>IF(U135="základní",N135,0)</f>
        <v>0</v>
      </c>
      <c r="BF135" s="148">
        <f>IF(U135="snížená",N135,0)</f>
        <v>0</v>
      </c>
      <c r="BG135" s="148">
        <f>IF(U135="zákl. přenesená",N135,0)</f>
        <v>0</v>
      </c>
      <c r="BH135" s="148">
        <f>IF(U135="sníž. přenesená",N135,0)</f>
        <v>0</v>
      </c>
      <c r="BI135" s="148">
        <f>IF(U135="nulová",N135,0)</f>
        <v>0</v>
      </c>
      <c r="BJ135" s="20" t="s">
        <v>79</v>
      </c>
      <c r="BK135" s="148">
        <f>ROUND(L135*K135,2)</f>
        <v>0</v>
      </c>
      <c r="BL135" s="20" t="s">
        <v>131</v>
      </c>
      <c r="BM135" s="20" t="s">
        <v>159</v>
      </c>
    </row>
    <row r="136" spans="2:65" s="10" customFormat="1" ht="16.5" customHeight="1">
      <c r="B136" s="149"/>
      <c r="C136" s="150"/>
      <c r="D136" s="150"/>
      <c r="E136" s="151" t="s">
        <v>5</v>
      </c>
      <c r="F136" s="232" t="s">
        <v>160</v>
      </c>
      <c r="G136" s="233"/>
      <c r="H136" s="233"/>
      <c r="I136" s="233"/>
      <c r="J136" s="150"/>
      <c r="K136" s="152">
        <v>0.55100000000000005</v>
      </c>
      <c r="L136" s="150"/>
      <c r="M136" s="150"/>
      <c r="N136" s="150"/>
      <c r="O136" s="150"/>
      <c r="P136" s="150"/>
      <c r="Q136" s="150"/>
      <c r="R136" s="153"/>
      <c r="T136" s="154"/>
      <c r="U136" s="150"/>
      <c r="V136" s="150"/>
      <c r="W136" s="150"/>
      <c r="X136" s="150"/>
      <c r="Y136" s="150"/>
      <c r="Z136" s="150"/>
      <c r="AA136" s="155"/>
      <c r="AT136" s="156" t="s">
        <v>134</v>
      </c>
      <c r="AU136" s="156" t="s">
        <v>93</v>
      </c>
      <c r="AV136" s="10" t="s">
        <v>93</v>
      </c>
      <c r="AW136" s="10" t="s">
        <v>29</v>
      </c>
      <c r="AX136" s="10" t="s">
        <v>71</v>
      </c>
      <c r="AY136" s="156" t="s">
        <v>126</v>
      </c>
    </row>
    <row r="137" spans="2:65" s="11" customFormat="1" ht="16.5" customHeight="1">
      <c r="B137" s="157"/>
      <c r="C137" s="158"/>
      <c r="D137" s="158"/>
      <c r="E137" s="159" t="s">
        <v>5</v>
      </c>
      <c r="F137" s="228" t="s">
        <v>135</v>
      </c>
      <c r="G137" s="229"/>
      <c r="H137" s="229"/>
      <c r="I137" s="229"/>
      <c r="J137" s="158"/>
      <c r="K137" s="160">
        <v>0.55100000000000005</v>
      </c>
      <c r="L137" s="158"/>
      <c r="M137" s="158"/>
      <c r="N137" s="158"/>
      <c r="O137" s="158"/>
      <c r="P137" s="158"/>
      <c r="Q137" s="158"/>
      <c r="R137" s="161"/>
      <c r="T137" s="162"/>
      <c r="U137" s="158"/>
      <c r="V137" s="158"/>
      <c r="W137" s="158"/>
      <c r="X137" s="158"/>
      <c r="Y137" s="158"/>
      <c r="Z137" s="158"/>
      <c r="AA137" s="163"/>
      <c r="AT137" s="164" t="s">
        <v>134</v>
      </c>
      <c r="AU137" s="164" t="s">
        <v>93</v>
      </c>
      <c r="AV137" s="11" t="s">
        <v>131</v>
      </c>
      <c r="AW137" s="11" t="s">
        <v>29</v>
      </c>
      <c r="AX137" s="11" t="s">
        <v>79</v>
      </c>
      <c r="AY137" s="164" t="s">
        <v>126</v>
      </c>
    </row>
    <row r="138" spans="2:65" s="1" customFormat="1" ht="25.5" customHeight="1">
      <c r="B138" s="139"/>
      <c r="C138" s="140" t="s">
        <v>161</v>
      </c>
      <c r="D138" s="140" t="s">
        <v>127</v>
      </c>
      <c r="E138" s="141" t="s">
        <v>162</v>
      </c>
      <c r="F138" s="230" t="s">
        <v>163</v>
      </c>
      <c r="G138" s="230"/>
      <c r="H138" s="230"/>
      <c r="I138" s="230"/>
      <c r="J138" s="142" t="s">
        <v>138</v>
      </c>
      <c r="K138" s="143">
        <v>7.5</v>
      </c>
      <c r="L138" s="231"/>
      <c r="M138" s="231"/>
      <c r="N138" s="231">
        <f>ROUND(L138*K138,2)</f>
        <v>0</v>
      </c>
      <c r="O138" s="231"/>
      <c r="P138" s="231"/>
      <c r="Q138" s="231"/>
      <c r="R138" s="144"/>
      <c r="T138" s="145" t="s">
        <v>5</v>
      </c>
      <c r="U138" s="42" t="s">
        <v>36</v>
      </c>
      <c r="V138" s="146">
        <v>4.3999999999999997E-2</v>
      </c>
      <c r="W138" s="146">
        <f>V138*K138</f>
        <v>0.32999999999999996</v>
      </c>
      <c r="X138" s="146">
        <v>0</v>
      </c>
      <c r="Y138" s="146">
        <f>X138*K138</f>
        <v>0</v>
      </c>
      <c r="Z138" s="146">
        <v>0</v>
      </c>
      <c r="AA138" s="147">
        <f>Z138*K138</f>
        <v>0</v>
      </c>
      <c r="AR138" s="20" t="s">
        <v>131</v>
      </c>
      <c r="AT138" s="20" t="s">
        <v>127</v>
      </c>
      <c r="AU138" s="20" t="s">
        <v>93</v>
      </c>
      <c r="AY138" s="20" t="s">
        <v>126</v>
      </c>
      <c r="BE138" s="148">
        <f>IF(U138="základní",N138,0)</f>
        <v>0</v>
      </c>
      <c r="BF138" s="148">
        <f>IF(U138="snížená",N138,0)</f>
        <v>0</v>
      </c>
      <c r="BG138" s="148">
        <f>IF(U138="zákl. přenesená",N138,0)</f>
        <v>0</v>
      </c>
      <c r="BH138" s="148">
        <f>IF(U138="sníž. přenesená",N138,0)</f>
        <v>0</v>
      </c>
      <c r="BI138" s="148">
        <f>IF(U138="nulová",N138,0)</f>
        <v>0</v>
      </c>
      <c r="BJ138" s="20" t="s">
        <v>79</v>
      </c>
      <c r="BK138" s="148">
        <f>ROUND(L138*K138,2)</f>
        <v>0</v>
      </c>
      <c r="BL138" s="20" t="s">
        <v>131</v>
      </c>
      <c r="BM138" s="20" t="s">
        <v>164</v>
      </c>
    </row>
    <row r="139" spans="2:65" s="10" customFormat="1" ht="16.5" customHeight="1">
      <c r="B139" s="149"/>
      <c r="C139" s="150"/>
      <c r="D139" s="150"/>
      <c r="E139" s="151" t="s">
        <v>5</v>
      </c>
      <c r="F139" s="232" t="s">
        <v>293</v>
      </c>
      <c r="G139" s="233"/>
      <c r="H139" s="233"/>
      <c r="I139" s="233"/>
      <c r="J139" s="150"/>
      <c r="K139" s="152">
        <v>7.5</v>
      </c>
      <c r="L139" s="150"/>
      <c r="M139" s="150"/>
      <c r="N139" s="150"/>
      <c r="O139" s="150"/>
      <c r="P139" s="150"/>
      <c r="Q139" s="150"/>
      <c r="R139" s="153"/>
      <c r="T139" s="154"/>
      <c r="U139" s="150"/>
      <c r="V139" s="150"/>
      <c r="W139" s="150"/>
      <c r="X139" s="150"/>
      <c r="Y139" s="150"/>
      <c r="Z139" s="150"/>
      <c r="AA139" s="155"/>
      <c r="AT139" s="156" t="s">
        <v>134</v>
      </c>
      <c r="AU139" s="156" t="s">
        <v>93</v>
      </c>
      <c r="AV139" s="10" t="s">
        <v>93</v>
      </c>
      <c r="AW139" s="10" t="s">
        <v>29</v>
      </c>
      <c r="AX139" s="10" t="s">
        <v>71</v>
      </c>
      <c r="AY139" s="156" t="s">
        <v>126</v>
      </c>
    </row>
    <row r="140" spans="2:65" s="11" customFormat="1" ht="16.5" customHeight="1">
      <c r="B140" s="157"/>
      <c r="C140" s="158"/>
      <c r="D140" s="158"/>
      <c r="E140" s="159" t="s">
        <v>5</v>
      </c>
      <c r="F140" s="228" t="s">
        <v>135</v>
      </c>
      <c r="G140" s="229"/>
      <c r="H140" s="229"/>
      <c r="I140" s="229"/>
      <c r="J140" s="158"/>
      <c r="K140" s="160">
        <v>7.5</v>
      </c>
      <c r="L140" s="158"/>
      <c r="M140" s="158"/>
      <c r="N140" s="158"/>
      <c r="O140" s="158"/>
      <c r="P140" s="158"/>
      <c r="Q140" s="158"/>
      <c r="R140" s="161"/>
      <c r="T140" s="162"/>
      <c r="U140" s="158"/>
      <c r="V140" s="158"/>
      <c r="W140" s="158"/>
      <c r="X140" s="158"/>
      <c r="Y140" s="158"/>
      <c r="Z140" s="158"/>
      <c r="AA140" s="163"/>
      <c r="AT140" s="164" t="s">
        <v>134</v>
      </c>
      <c r="AU140" s="164" t="s">
        <v>93</v>
      </c>
      <c r="AV140" s="11" t="s">
        <v>131</v>
      </c>
      <c r="AW140" s="11" t="s">
        <v>29</v>
      </c>
      <c r="AX140" s="11" t="s">
        <v>79</v>
      </c>
      <c r="AY140" s="164" t="s">
        <v>126</v>
      </c>
    </row>
    <row r="141" spans="2:65" s="1" customFormat="1" ht="25.5" customHeight="1">
      <c r="B141" s="139"/>
      <c r="C141" s="140" t="s">
        <v>165</v>
      </c>
      <c r="D141" s="140" t="s">
        <v>127</v>
      </c>
      <c r="E141" s="141" t="s">
        <v>166</v>
      </c>
      <c r="F141" s="230" t="s">
        <v>167</v>
      </c>
      <c r="G141" s="230"/>
      <c r="H141" s="230"/>
      <c r="I141" s="230"/>
      <c r="J141" s="142" t="s">
        <v>138</v>
      </c>
      <c r="K141" s="143">
        <v>29.236000000000001</v>
      </c>
      <c r="L141" s="231"/>
      <c r="M141" s="231"/>
      <c r="N141" s="231">
        <f>ROUND(L141*K141,2)</f>
        <v>0</v>
      </c>
      <c r="O141" s="231"/>
      <c r="P141" s="231"/>
      <c r="Q141" s="231"/>
      <c r="R141" s="144"/>
      <c r="T141" s="145" t="s">
        <v>5</v>
      </c>
      <c r="U141" s="42" t="s">
        <v>36</v>
      </c>
      <c r="V141" s="146">
        <v>8.3000000000000004E-2</v>
      </c>
      <c r="W141" s="146">
        <f>V141*K141</f>
        <v>2.4265880000000002</v>
      </c>
      <c r="X141" s="146">
        <v>0</v>
      </c>
      <c r="Y141" s="146">
        <f>X141*K141</f>
        <v>0</v>
      </c>
      <c r="Z141" s="146">
        <v>0</v>
      </c>
      <c r="AA141" s="147">
        <f>Z141*K141</f>
        <v>0</v>
      </c>
      <c r="AR141" s="20" t="s">
        <v>131</v>
      </c>
      <c r="AT141" s="20" t="s">
        <v>127</v>
      </c>
      <c r="AU141" s="20" t="s">
        <v>93</v>
      </c>
      <c r="AY141" s="20" t="s">
        <v>126</v>
      </c>
      <c r="BE141" s="148">
        <f>IF(U141="základní",N141,0)</f>
        <v>0</v>
      </c>
      <c r="BF141" s="148">
        <f>IF(U141="snížená",N141,0)</f>
        <v>0</v>
      </c>
      <c r="BG141" s="148">
        <f>IF(U141="zákl. přenesená",N141,0)</f>
        <v>0</v>
      </c>
      <c r="BH141" s="148">
        <f>IF(U141="sníž. přenesená",N141,0)</f>
        <v>0</v>
      </c>
      <c r="BI141" s="148">
        <f>IF(U141="nulová",N141,0)</f>
        <v>0</v>
      </c>
      <c r="BJ141" s="20" t="s">
        <v>79</v>
      </c>
      <c r="BK141" s="148">
        <f>ROUND(L141*K141,2)</f>
        <v>0</v>
      </c>
      <c r="BL141" s="20" t="s">
        <v>131</v>
      </c>
      <c r="BM141" s="20" t="s">
        <v>168</v>
      </c>
    </row>
    <row r="142" spans="2:65" s="10" customFormat="1" ht="16.5" customHeight="1">
      <c r="B142" s="149"/>
      <c r="C142" s="150"/>
      <c r="D142" s="150"/>
      <c r="E142" s="151" t="s">
        <v>5</v>
      </c>
      <c r="F142" s="232" t="s">
        <v>169</v>
      </c>
      <c r="G142" s="233"/>
      <c r="H142" s="233"/>
      <c r="I142" s="233"/>
      <c r="J142" s="150"/>
      <c r="K142" s="152">
        <v>29.236000000000001</v>
      </c>
      <c r="L142" s="150"/>
      <c r="M142" s="150"/>
      <c r="N142" s="150"/>
      <c r="O142" s="150"/>
      <c r="P142" s="150"/>
      <c r="Q142" s="150"/>
      <c r="R142" s="153"/>
      <c r="T142" s="154"/>
      <c r="U142" s="150"/>
      <c r="V142" s="150"/>
      <c r="W142" s="150"/>
      <c r="X142" s="150"/>
      <c r="Y142" s="150"/>
      <c r="Z142" s="150"/>
      <c r="AA142" s="155"/>
      <c r="AT142" s="156" t="s">
        <v>134</v>
      </c>
      <c r="AU142" s="156" t="s">
        <v>93</v>
      </c>
      <c r="AV142" s="10" t="s">
        <v>93</v>
      </c>
      <c r="AW142" s="10" t="s">
        <v>29</v>
      </c>
      <c r="AX142" s="10" t="s">
        <v>71</v>
      </c>
      <c r="AY142" s="156" t="s">
        <v>126</v>
      </c>
    </row>
    <row r="143" spans="2:65" s="11" customFormat="1" ht="16.5" customHeight="1">
      <c r="B143" s="157"/>
      <c r="C143" s="158"/>
      <c r="D143" s="158"/>
      <c r="E143" s="159" t="s">
        <v>5</v>
      </c>
      <c r="F143" s="228" t="s">
        <v>135</v>
      </c>
      <c r="G143" s="229"/>
      <c r="H143" s="229"/>
      <c r="I143" s="229"/>
      <c r="J143" s="158"/>
      <c r="K143" s="160">
        <v>29.236000000000001</v>
      </c>
      <c r="L143" s="158"/>
      <c r="M143" s="158"/>
      <c r="N143" s="158"/>
      <c r="O143" s="158"/>
      <c r="P143" s="158"/>
      <c r="Q143" s="158"/>
      <c r="R143" s="161"/>
      <c r="T143" s="162"/>
      <c r="U143" s="158"/>
      <c r="V143" s="158"/>
      <c r="W143" s="158"/>
      <c r="X143" s="158"/>
      <c r="Y143" s="158"/>
      <c r="Z143" s="158"/>
      <c r="AA143" s="163"/>
      <c r="AT143" s="164" t="s">
        <v>134</v>
      </c>
      <c r="AU143" s="164" t="s">
        <v>93</v>
      </c>
      <c r="AV143" s="11" t="s">
        <v>131</v>
      </c>
      <c r="AW143" s="11" t="s">
        <v>29</v>
      </c>
      <c r="AX143" s="11" t="s">
        <v>79</v>
      </c>
      <c r="AY143" s="164" t="s">
        <v>126</v>
      </c>
    </row>
    <row r="144" spans="2:65" s="1" customFormat="1" ht="25.5" customHeight="1">
      <c r="B144" s="139"/>
      <c r="C144" s="140" t="s">
        <v>170</v>
      </c>
      <c r="D144" s="140" t="s">
        <v>127</v>
      </c>
      <c r="E144" s="141"/>
      <c r="F144" s="230"/>
      <c r="G144" s="230"/>
      <c r="H144" s="230"/>
      <c r="I144" s="230"/>
      <c r="J144" s="142"/>
      <c r="K144" s="143"/>
      <c r="L144" s="231"/>
      <c r="M144" s="231"/>
      <c r="N144" s="231"/>
      <c r="O144" s="231"/>
      <c r="P144" s="231"/>
      <c r="Q144" s="231"/>
      <c r="R144" s="144"/>
      <c r="T144" s="145" t="s">
        <v>5</v>
      </c>
      <c r="U144" s="42" t="s">
        <v>36</v>
      </c>
      <c r="V144" s="146">
        <v>0.65200000000000002</v>
      </c>
      <c r="W144" s="146">
        <f>V144*K144</f>
        <v>0</v>
      </c>
      <c r="X144" s="146">
        <v>0</v>
      </c>
      <c r="Y144" s="146">
        <f>X144*K144</f>
        <v>0</v>
      </c>
      <c r="Z144" s="146">
        <v>0</v>
      </c>
      <c r="AA144" s="147">
        <f>Z144*K144</f>
        <v>0</v>
      </c>
      <c r="AR144" s="20" t="s">
        <v>131</v>
      </c>
      <c r="AT144" s="20" t="s">
        <v>127</v>
      </c>
      <c r="AU144" s="20" t="s">
        <v>93</v>
      </c>
      <c r="AY144" s="20" t="s">
        <v>126</v>
      </c>
      <c r="BE144" s="148">
        <f>IF(U144="základní",N144,0)</f>
        <v>0</v>
      </c>
      <c r="BF144" s="148">
        <f>IF(U144="snížená",N144,0)</f>
        <v>0</v>
      </c>
      <c r="BG144" s="148">
        <f>IF(U144="zákl. přenesená",N144,0)</f>
        <v>0</v>
      </c>
      <c r="BH144" s="148">
        <f>IF(U144="sníž. přenesená",N144,0)</f>
        <v>0</v>
      </c>
      <c r="BI144" s="148">
        <f>IF(U144="nulová",N144,0)</f>
        <v>0</v>
      </c>
      <c r="BJ144" s="20" t="s">
        <v>79</v>
      </c>
      <c r="BK144" s="148">
        <f>ROUND(L144*K144,2)</f>
        <v>0</v>
      </c>
      <c r="BL144" s="20" t="s">
        <v>131</v>
      </c>
      <c r="BM144" s="20" t="s">
        <v>171</v>
      </c>
    </row>
    <row r="145" spans="2:65" s="10" customFormat="1" ht="16.5" customHeight="1">
      <c r="B145" s="149"/>
      <c r="C145" s="150"/>
      <c r="D145" s="150"/>
      <c r="E145" s="151"/>
      <c r="F145" s="232"/>
      <c r="G145" s="233"/>
      <c r="H145" s="233"/>
      <c r="I145" s="233"/>
      <c r="J145" s="150"/>
      <c r="K145" s="152"/>
      <c r="L145" s="150"/>
      <c r="M145" s="150"/>
      <c r="N145" s="150"/>
      <c r="O145" s="150"/>
      <c r="P145" s="150"/>
      <c r="Q145" s="150"/>
      <c r="R145" s="153"/>
      <c r="T145" s="154"/>
      <c r="U145" s="150"/>
      <c r="V145" s="150"/>
      <c r="W145" s="150"/>
      <c r="X145" s="150"/>
      <c r="Y145" s="150"/>
      <c r="Z145" s="150"/>
      <c r="AA145" s="155"/>
      <c r="AT145" s="156" t="s">
        <v>134</v>
      </c>
      <c r="AU145" s="156" t="s">
        <v>93</v>
      </c>
      <c r="AV145" s="10" t="s">
        <v>93</v>
      </c>
      <c r="AW145" s="10" t="s">
        <v>29</v>
      </c>
      <c r="AX145" s="10" t="s">
        <v>71</v>
      </c>
      <c r="AY145" s="156" t="s">
        <v>126</v>
      </c>
    </row>
    <row r="146" spans="2:65" s="11" customFormat="1" ht="16.5" customHeight="1">
      <c r="B146" s="157"/>
      <c r="C146" s="158"/>
      <c r="D146" s="158"/>
      <c r="E146" s="159"/>
      <c r="F146" s="228"/>
      <c r="G146" s="229"/>
      <c r="H146" s="229"/>
      <c r="I146" s="229"/>
      <c r="J146" s="158"/>
      <c r="K146" s="160"/>
      <c r="L146" s="158"/>
      <c r="M146" s="158"/>
      <c r="N146" s="158"/>
      <c r="O146" s="158"/>
      <c r="P146" s="158"/>
      <c r="Q146" s="158"/>
      <c r="R146" s="161"/>
      <c r="T146" s="162"/>
      <c r="U146" s="158"/>
      <c r="V146" s="158"/>
      <c r="W146" s="158"/>
      <c r="X146" s="158"/>
      <c r="Y146" s="158"/>
      <c r="Z146" s="158"/>
      <c r="AA146" s="163"/>
      <c r="AT146" s="164" t="s">
        <v>134</v>
      </c>
      <c r="AU146" s="164" t="s">
        <v>93</v>
      </c>
      <c r="AV146" s="11" t="s">
        <v>131</v>
      </c>
      <c r="AW146" s="11" t="s">
        <v>29</v>
      </c>
      <c r="AX146" s="11" t="s">
        <v>79</v>
      </c>
      <c r="AY146" s="164" t="s">
        <v>126</v>
      </c>
    </row>
    <row r="147" spans="2:65" s="1" customFormat="1" ht="25.5" customHeight="1">
      <c r="B147" s="139"/>
      <c r="C147" s="140" t="s">
        <v>16</v>
      </c>
      <c r="D147" s="140" t="s">
        <v>127</v>
      </c>
      <c r="E147" s="141" t="s">
        <v>172</v>
      </c>
      <c r="F147" s="230" t="s">
        <v>173</v>
      </c>
      <c r="G147" s="230"/>
      <c r="H147" s="230"/>
      <c r="I147" s="230"/>
      <c r="J147" s="142" t="s">
        <v>174</v>
      </c>
      <c r="K147" s="143">
        <v>46.777999999999999</v>
      </c>
      <c r="L147" s="231"/>
      <c r="M147" s="231"/>
      <c r="N147" s="231">
        <f>ROUND(L147*K147,2)</f>
        <v>0</v>
      </c>
      <c r="O147" s="231"/>
      <c r="P147" s="231"/>
      <c r="Q147" s="231"/>
      <c r="R147" s="144"/>
      <c r="T147" s="145" t="s">
        <v>5</v>
      </c>
      <c r="U147" s="42" t="s">
        <v>36</v>
      </c>
      <c r="V147" s="146">
        <v>0</v>
      </c>
      <c r="W147" s="146">
        <f>V147*K147</f>
        <v>0</v>
      </c>
      <c r="X147" s="146">
        <v>0</v>
      </c>
      <c r="Y147" s="146">
        <f>X147*K147</f>
        <v>0</v>
      </c>
      <c r="Z147" s="146">
        <v>0</v>
      </c>
      <c r="AA147" s="147">
        <f>Z147*K147</f>
        <v>0</v>
      </c>
      <c r="AR147" s="20" t="s">
        <v>131</v>
      </c>
      <c r="AT147" s="20" t="s">
        <v>127</v>
      </c>
      <c r="AU147" s="20" t="s">
        <v>93</v>
      </c>
      <c r="AY147" s="20" t="s">
        <v>126</v>
      </c>
      <c r="BE147" s="148">
        <f>IF(U147="základní",N147,0)</f>
        <v>0</v>
      </c>
      <c r="BF147" s="148">
        <f>IF(U147="snížená",N147,0)</f>
        <v>0</v>
      </c>
      <c r="BG147" s="148">
        <f>IF(U147="zákl. přenesená",N147,0)</f>
        <v>0</v>
      </c>
      <c r="BH147" s="148">
        <f>IF(U147="sníž. přenesená",N147,0)</f>
        <v>0</v>
      </c>
      <c r="BI147" s="148">
        <f>IF(U147="nulová",N147,0)</f>
        <v>0</v>
      </c>
      <c r="BJ147" s="20" t="s">
        <v>79</v>
      </c>
      <c r="BK147" s="148">
        <f>ROUND(L147*K147,2)</f>
        <v>0</v>
      </c>
      <c r="BL147" s="20" t="s">
        <v>131</v>
      </c>
      <c r="BM147" s="20" t="s">
        <v>175</v>
      </c>
    </row>
    <row r="148" spans="2:65" s="10" customFormat="1" ht="16.5" customHeight="1">
      <c r="B148" s="149"/>
      <c r="C148" s="150"/>
      <c r="D148" s="150"/>
      <c r="E148" s="151" t="s">
        <v>5</v>
      </c>
      <c r="F148" s="232" t="s">
        <v>176</v>
      </c>
      <c r="G148" s="233"/>
      <c r="H148" s="233"/>
      <c r="I148" s="233"/>
      <c r="J148" s="150"/>
      <c r="K148" s="152">
        <v>46.777999999999999</v>
      </c>
      <c r="L148" s="150"/>
      <c r="M148" s="150"/>
      <c r="N148" s="150"/>
      <c r="O148" s="150"/>
      <c r="P148" s="150"/>
      <c r="Q148" s="150"/>
      <c r="R148" s="153"/>
      <c r="T148" s="154"/>
      <c r="U148" s="150"/>
      <c r="V148" s="150"/>
      <c r="W148" s="150"/>
      <c r="X148" s="150"/>
      <c r="Y148" s="150"/>
      <c r="Z148" s="150"/>
      <c r="AA148" s="155"/>
      <c r="AT148" s="156" t="s">
        <v>134</v>
      </c>
      <c r="AU148" s="156" t="s">
        <v>93</v>
      </c>
      <c r="AV148" s="10" t="s">
        <v>93</v>
      </c>
      <c r="AW148" s="10" t="s">
        <v>29</v>
      </c>
      <c r="AX148" s="10" t="s">
        <v>71</v>
      </c>
      <c r="AY148" s="156" t="s">
        <v>126</v>
      </c>
    </row>
    <row r="149" spans="2:65" s="11" customFormat="1" ht="16.5" customHeight="1">
      <c r="B149" s="157"/>
      <c r="C149" s="158"/>
      <c r="D149" s="158"/>
      <c r="E149" s="159" t="s">
        <v>5</v>
      </c>
      <c r="F149" s="228" t="s">
        <v>135</v>
      </c>
      <c r="G149" s="229"/>
      <c r="H149" s="229"/>
      <c r="I149" s="229"/>
      <c r="J149" s="158"/>
      <c r="K149" s="160">
        <v>46.777999999999999</v>
      </c>
      <c r="L149" s="158"/>
      <c r="M149" s="158"/>
      <c r="N149" s="158"/>
      <c r="O149" s="158"/>
      <c r="P149" s="158"/>
      <c r="Q149" s="158"/>
      <c r="R149" s="161"/>
      <c r="T149" s="162"/>
      <c r="U149" s="158"/>
      <c r="V149" s="158"/>
      <c r="W149" s="158"/>
      <c r="X149" s="158"/>
      <c r="Y149" s="158"/>
      <c r="Z149" s="158"/>
      <c r="AA149" s="163"/>
      <c r="AT149" s="164" t="s">
        <v>134</v>
      </c>
      <c r="AU149" s="164" t="s">
        <v>93</v>
      </c>
      <c r="AV149" s="11" t="s">
        <v>131</v>
      </c>
      <c r="AW149" s="11" t="s">
        <v>29</v>
      </c>
      <c r="AX149" s="11" t="s">
        <v>79</v>
      </c>
      <c r="AY149" s="164" t="s">
        <v>126</v>
      </c>
    </row>
    <row r="150" spans="2:65" s="1" customFormat="1" ht="25.5" customHeight="1">
      <c r="B150" s="139"/>
      <c r="C150" s="140" t="s">
        <v>177</v>
      </c>
      <c r="D150" s="140" t="s">
        <v>127</v>
      </c>
      <c r="E150" s="141"/>
      <c r="F150" s="230"/>
      <c r="G150" s="230"/>
      <c r="H150" s="230"/>
      <c r="I150" s="230"/>
      <c r="J150" s="142"/>
      <c r="K150" s="143"/>
      <c r="L150" s="231"/>
      <c r="M150" s="231"/>
      <c r="N150" s="231"/>
      <c r="O150" s="231"/>
      <c r="P150" s="231"/>
      <c r="Q150" s="231"/>
      <c r="R150" s="144"/>
      <c r="T150" s="145" t="s">
        <v>5</v>
      </c>
      <c r="U150" s="42" t="s">
        <v>36</v>
      </c>
      <c r="V150" s="146">
        <v>1.1040000000000001</v>
      </c>
      <c r="W150" s="146">
        <f>V150*K150</f>
        <v>0</v>
      </c>
      <c r="X150" s="146">
        <v>0</v>
      </c>
      <c r="Y150" s="146">
        <f>X150*K150</f>
        <v>0</v>
      </c>
      <c r="Z150" s="146">
        <v>0</v>
      </c>
      <c r="AA150" s="147">
        <f>Z150*K150</f>
        <v>0</v>
      </c>
      <c r="AR150" s="20" t="s">
        <v>131</v>
      </c>
      <c r="AT150" s="20" t="s">
        <v>127</v>
      </c>
      <c r="AU150" s="20" t="s">
        <v>93</v>
      </c>
      <c r="AY150" s="20" t="s">
        <v>126</v>
      </c>
      <c r="BE150" s="148">
        <f>IF(U150="základní",N150,0)</f>
        <v>0</v>
      </c>
      <c r="BF150" s="148">
        <f>IF(U150="snížená",N150,0)</f>
        <v>0</v>
      </c>
      <c r="BG150" s="148">
        <f>IF(U150="zákl. přenesená",N150,0)</f>
        <v>0</v>
      </c>
      <c r="BH150" s="148">
        <f>IF(U150="sníž. přenesená",N150,0)</f>
        <v>0</v>
      </c>
      <c r="BI150" s="148">
        <f>IF(U150="nulová",N150,0)</f>
        <v>0</v>
      </c>
      <c r="BJ150" s="20" t="s">
        <v>79</v>
      </c>
      <c r="BK150" s="148">
        <f>ROUND(L150*K150,2)</f>
        <v>0</v>
      </c>
      <c r="BL150" s="20" t="s">
        <v>131</v>
      </c>
      <c r="BM150" s="20" t="s">
        <v>178</v>
      </c>
    </row>
    <row r="151" spans="2:65" s="10" customFormat="1" ht="16.5" customHeight="1">
      <c r="B151" s="149"/>
      <c r="C151" s="150"/>
      <c r="D151" s="150"/>
      <c r="E151" s="151"/>
      <c r="F151" s="232"/>
      <c r="G151" s="233"/>
      <c r="H151" s="233"/>
      <c r="I151" s="233"/>
      <c r="J151" s="150"/>
      <c r="K151" s="152"/>
      <c r="L151" s="150"/>
      <c r="M151" s="150"/>
      <c r="N151" s="150"/>
      <c r="O151" s="150"/>
      <c r="P151" s="150"/>
      <c r="Q151" s="150"/>
      <c r="R151" s="153"/>
      <c r="T151" s="154"/>
      <c r="U151" s="150"/>
      <c r="V151" s="150"/>
      <c r="W151" s="150"/>
      <c r="X151" s="150"/>
      <c r="Y151" s="150"/>
      <c r="Z151" s="150"/>
      <c r="AA151" s="155"/>
      <c r="AT151" s="156" t="s">
        <v>134</v>
      </c>
      <c r="AU151" s="156" t="s">
        <v>93</v>
      </c>
      <c r="AV151" s="10" t="s">
        <v>93</v>
      </c>
      <c r="AW151" s="10" t="s">
        <v>29</v>
      </c>
      <c r="AX151" s="10" t="s">
        <v>71</v>
      </c>
      <c r="AY151" s="156" t="s">
        <v>126</v>
      </c>
    </row>
    <row r="152" spans="2:65" s="11" customFormat="1" ht="16.5" customHeight="1">
      <c r="B152" s="157"/>
      <c r="C152" s="158"/>
      <c r="D152" s="158"/>
      <c r="E152" s="159"/>
      <c r="F152" s="228"/>
      <c r="G152" s="229"/>
      <c r="H152" s="229"/>
      <c r="I152" s="229"/>
      <c r="J152" s="158"/>
      <c r="K152" s="160"/>
      <c r="L152" s="158"/>
      <c r="M152" s="158"/>
      <c r="N152" s="158"/>
      <c r="O152" s="158"/>
      <c r="P152" s="158"/>
      <c r="Q152" s="158"/>
      <c r="R152" s="161"/>
      <c r="T152" s="162"/>
      <c r="U152" s="158"/>
      <c r="V152" s="158"/>
      <c r="W152" s="158"/>
      <c r="X152" s="158"/>
      <c r="Y152" s="158"/>
      <c r="Z152" s="158"/>
      <c r="AA152" s="163"/>
      <c r="AT152" s="164" t="s">
        <v>134</v>
      </c>
      <c r="AU152" s="164" t="s">
        <v>93</v>
      </c>
      <c r="AV152" s="11" t="s">
        <v>131</v>
      </c>
      <c r="AW152" s="11" t="s">
        <v>29</v>
      </c>
      <c r="AX152" s="11" t="s">
        <v>79</v>
      </c>
      <c r="AY152" s="164" t="s">
        <v>126</v>
      </c>
    </row>
    <row r="153" spans="2:65" s="1" customFormat="1" ht="38.25" customHeight="1">
      <c r="B153" s="139"/>
      <c r="C153" s="140" t="s">
        <v>179</v>
      </c>
      <c r="D153" s="140" t="s">
        <v>127</v>
      </c>
      <c r="E153" s="141" t="s">
        <v>180</v>
      </c>
      <c r="F153" s="230" t="s">
        <v>181</v>
      </c>
      <c r="G153" s="230"/>
      <c r="H153" s="230"/>
      <c r="I153" s="230"/>
      <c r="J153" s="142" t="s">
        <v>130</v>
      </c>
      <c r="K153" s="143">
        <v>50</v>
      </c>
      <c r="L153" s="231"/>
      <c r="M153" s="231"/>
      <c r="N153" s="231">
        <f>ROUND(L153*K153,2)</f>
        <v>0</v>
      </c>
      <c r="O153" s="231"/>
      <c r="P153" s="231"/>
      <c r="Q153" s="231"/>
      <c r="R153" s="144"/>
      <c r="T153" s="145" t="s">
        <v>5</v>
      </c>
      <c r="U153" s="42" t="s">
        <v>36</v>
      </c>
      <c r="V153" s="146">
        <v>0.09</v>
      </c>
      <c r="W153" s="146">
        <f>V153*K153</f>
        <v>4.5</v>
      </c>
      <c r="X153" s="146">
        <v>0</v>
      </c>
      <c r="Y153" s="146">
        <f>X153*K153</f>
        <v>0</v>
      </c>
      <c r="Z153" s="146">
        <v>0</v>
      </c>
      <c r="AA153" s="147">
        <f>Z153*K153</f>
        <v>0</v>
      </c>
      <c r="AR153" s="20" t="s">
        <v>131</v>
      </c>
      <c r="AT153" s="20" t="s">
        <v>127</v>
      </c>
      <c r="AU153" s="20" t="s">
        <v>93</v>
      </c>
      <c r="AY153" s="20" t="s">
        <v>126</v>
      </c>
      <c r="BE153" s="148">
        <f>IF(U153="základní",N153,0)</f>
        <v>0</v>
      </c>
      <c r="BF153" s="148">
        <f>IF(U153="snížená",N153,0)</f>
        <v>0</v>
      </c>
      <c r="BG153" s="148">
        <f>IF(U153="zákl. přenesená",N153,0)</f>
        <v>0</v>
      </c>
      <c r="BH153" s="148">
        <f>IF(U153="sníž. přenesená",N153,0)</f>
        <v>0</v>
      </c>
      <c r="BI153" s="148">
        <f>IF(U153="nulová",N153,0)</f>
        <v>0</v>
      </c>
      <c r="BJ153" s="20" t="s">
        <v>79</v>
      </c>
      <c r="BK153" s="148">
        <f>ROUND(L153*K153,2)</f>
        <v>0</v>
      </c>
      <c r="BL153" s="20" t="s">
        <v>131</v>
      </c>
      <c r="BM153" s="20" t="s">
        <v>182</v>
      </c>
    </row>
    <row r="154" spans="2:65" s="1" customFormat="1" ht="38.25" customHeight="1">
      <c r="B154" s="139"/>
      <c r="C154" s="140" t="s">
        <v>183</v>
      </c>
      <c r="D154" s="140" t="s">
        <v>127</v>
      </c>
      <c r="E154" s="141"/>
      <c r="F154" s="230"/>
      <c r="G154" s="230"/>
      <c r="H154" s="230"/>
      <c r="I154" s="230"/>
      <c r="J154" s="142"/>
      <c r="K154" s="143"/>
      <c r="L154" s="231"/>
      <c r="M154" s="231"/>
      <c r="N154" s="231">
        <f>ROUND(L154*K154,2)</f>
        <v>0</v>
      </c>
      <c r="O154" s="231"/>
      <c r="P154" s="231"/>
      <c r="Q154" s="231"/>
      <c r="R154" s="144"/>
      <c r="T154" s="145" t="s">
        <v>5</v>
      </c>
      <c r="U154" s="42" t="s">
        <v>36</v>
      </c>
      <c r="V154" s="146">
        <v>0.17699999999999999</v>
      </c>
      <c r="W154" s="146">
        <f>V154*K154</f>
        <v>0</v>
      </c>
      <c r="X154" s="146">
        <v>0</v>
      </c>
      <c r="Y154" s="146">
        <f>X154*K154</f>
        <v>0</v>
      </c>
      <c r="Z154" s="146">
        <v>0</v>
      </c>
      <c r="AA154" s="147">
        <f>Z154*K154</f>
        <v>0</v>
      </c>
      <c r="AR154" s="20" t="s">
        <v>131</v>
      </c>
      <c r="AT154" s="20" t="s">
        <v>127</v>
      </c>
      <c r="AU154" s="20" t="s">
        <v>93</v>
      </c>
      <c r="AY154" s="20" t="s">
        <v>126</v>
      </c>
      <c r="BE154" s="148">
        <f>IF(U154="základní",N154,0)</f>
        <v>0</v>
      </c>
      <c r="BF154" s="148">
        <f>IF(U154="snížená",N154,0)</f>
        <v>0</v>
      </c>
      <c r="BG154" s="148">
        <f>IF(U154="zákl. přenesená",N154,0)</f>
        <v>0</v>
      </c>
      <c r="BH154" s="148">
        <f>IF(U154="sníž. přenesená",N154,0)</f>
        <v>0</v>
      </c>
      <c r="BI154" s="148">
        <f>IF(U154="nulová",N154,0)</f>
        <v>0</v>
      </c>
      <c r="BJ154" s="20" t="s">
        <v>79</v>
      </c>
      <c r="BK154" s="148">
        <f>ROUND(L154*K154,2)</f>
        <v>0</v>
      </c>
      <c r="BL154" s="20" t="s">
        <v>131</v>
      </c>
      <c r="BM154" s="20" t="s">
        <v>184</v>
      </c>
    </row>
    <row r="155" spans="2:65" s="1" customFormat="1" ht="38.25" customHeight="1">
      <c r="B155" s="139"/>
      <c r="C155" s="140" t="s">
        <v>185</v>
      </c>
      <c r="D155" s="140" t="s">
        <v>127</v>
      </c>
      <c r="E155" s="141"/>
      <c r="F155" s="238"/>
      <c r="G155" s="239"/>
      <c r="H155" s="239"/>
      <c r="I155" s="240"/>
      <c r="J155" s="142"/>
      <c r="K155" s="143"/>
      <c r="L155" s="231"/>
      <c r="M155" s="231"/>
      <c r="N155" s="231">
        <f>ROUND(L155*K155,2)</f>
        <v>0</v>
      </c>
      <c r="O155" s="231"/>
      <c r="P155" s="231"/>
      <c r="Q155" s="231"/>
      <c r="R155" s="144"/>
      <c r="T155" s="145" t="s">
        <v>5</v>
      </c>
      <c r="U155" s="42" t="s">
        <v>36</v>
      </c>
      <c r="V155" s="146">
        <v>5.8000000000000003E-2</v>
      </c>
      <c r="W155" s="146">
        <f>V155*K155</f>
        <v>0</v>
      </c>
      <c r="X155" s="146">
        <v>0</v>
      </c>
      <c r="Y155" s="146">
        <f>X155*K155</f>
        <v>0</v>
      </c>
      <c r="Z155" s="146">
        <v>0</v>
      </c>
      <c r="AA155" s="147">
        <f>Z155*K155</f>
        <v>0</v>
      </c>
      <c r="AR155" s="20" t="s">
        <v>131</v>
      </c>
      <c r="AT155" s="20" t="s">
        <v>127</v>
      </c>
      <c r="AU155" s="20" t="s">
        <v>93</v>
      </c>
      <c r="AY155" s="20" t="s">
        <v>126</v>
      </c>
      <c r="BE155" s="148">
        <f>IF(U155="základní",N155,0)</f>
        <v>0</v>
      </c>
      <c r="BF155" s="148">
        <f>IF(U155="snížená",N155,0)</f>
        <v>0</v>
      </c>
      <c r="BG155" s="148">
        <f>IF(U155="zákl. přenesená",N155,0)</f>
        <v>0</v>
      </c>
      <c r="BH155" s="148">
        <f>IF(U155="sníž. přenesená",N155,0)</f>
        <v>0</v>
      </c>
      <c r="BI155" s="148">
        <f>IF(U155="nulová",N155,0)</f>
        <v>0</v>
      </c>
      <c r="BJ155" s="20" t="s">
        <v>79</v>
      </c>
      <c r="BK155" s="148">
        <f>ROUND(L155*K155,2)</f>
        <v>0</v>
      </c>
      <c r="BL155" s="20" t="s">
        <v>131</v>
      </c>
      <c r="BM155" s="20" t="s">
        <v>186</v>
      </c>
    </row>
    <row r="156" spans="2:65" s="1" customFormat="1" ht="16.5" customHeight="1">
      <c r="B156" s="139"/>
      <c r="C156" s="165" t="s">
        <v>11</v>
      </c>
      <c r="D156" s="165" t="s">
        <v>187</v>
      </c>
      <c r="E156" s="166"/>
      <c r="F156" s="241"/>
      <c r="G156" s="242"/>
      <c r="H156" s="242"/>
      <c r="I156" s="243"/>
      <c r="J156" s="167"/>
      <c r="K156" s="168"/>
      <c r="L156" s="235"/>
      <c r="M156" s="235"/>
      <c r="N156" s="235">
        <f>ROUND(L156*K156,2)</f>
        <v>0</v>
      </c>
      <c r="O156" s="231"/>
      <c r="P156" s="231"/>
      <c r="Q156" s="231"/>
      <c r="R156" s="144"/>
      <c r="T156" s="145" t="s">
        <v>5</v>
      </c>
      <c r="U156" s="42" t="s">
        <v>36</v>
      </c>
      <c r="V156" s="146">
        <v>0</v>
      </c>
      <c r="W156" s="146">
        <f>V156*K156</f>
        <v>0</v>
      </c>
      <c r="X156" s="146">
        <v>1E-3</v>
      </c>
      <c r="Y156" s="146">
        <f>X156*K156</f>
        <v>0</v>
      </c>
      <c r="Z156" s="146">
        <v>0</v>
      </c>
      <c r="AA156" s="147">
        <f>Z156*K156</f>
        <v>0</v>
      </c>
      <c r="AR156" s="20" t="s">
        <v>165</v>
      </c>
      <c r="AT156" s="20" t="s">
        <v>187</v>
      </c>
      <c r="AU156" s="20" t="s">
        <v>93</v>
      </c>
      <c r="AY156" s="20" t="s">
        <v>126</v>
      </c>
      <c r="BE156" s="148">
        <f>IF(U156="základní",N156,0)</f>
        <v>0</v>
      </c>
      <c r="BF156" s="148">
        <f>IF(U156="snížená",N156,0)</f>
        <v>0</v>
      </c>
      <c r="BG156" s="148">
        <f>IF(U156="zákl. přenesená",N156,0)</f>
        <v>0</v>
      </c>
      <c r="BH156" s="148">
        <f>IF(U156="sníž. přenesená",N156,0)</f>
        <v>0</v>
      </c>
      <c r="BI156" s="148">
        <f>IF(U156="nulová",N156,0)</f>
        <v>0</v>
      </c>
      <c r="BJ156" s="20" t="s">
        <v>79</v>
      </c>
      <c r="BK156" s="148">
        <f>ROUND(L156*K156,2)</f>
        <v>0</v>
      </c>
      <c r="BL156" s="20" t="s">
        <v>131</v>
      </c>
      <c r="BM156" s="20" t="s">
        <v>189</v>
      </c>
    </row>
    <row r="157" spans="2:65" s="1" customFormat="1" ht="25.5" customHeight="1">
      <c r="B157" s="139"/>
      <c r="C157" s="140" t="s">
        <v>190</v>
      </c>
      <c r="D157" s="140" t="s">
        <v>127</v>
      </c>
      <c r="E157" s="141"/>
      <c r="F157" s="238"/>
      <c r="G157" s="239"/>
      <c r="H157" s="239"/>
      <c r="I157" s="240"/>
      <c r="J157" s="142"/>
      <c r="K157" s="143"/>
      <c r="L157" s="231"/>
      <c r="M157" s="231"/>
      <c r="N157" s="231">
        <f>ROUND(L157*K157,2)</f>
        <v>0</v>
      </c>
      <c r="O157" s="231"/>
      <c r="P157" s="231"/>
      <c r="Q157" s="231"/>
      <c r="R157" s="144"/>
      <c r="T157" s="145" t="s">
        <v>5</v>
      </c>
      <c r="U157" s="42" t="s">
        <v>36</v>
      </c>
      <c r="V157" s="146">
        <v>1.2999999999999999E-2</v>
      </c>
      <c r="W157" s="146">
        <f>V157*K157</f>
        <v>0</v>
      </c>
      <c r="X157" s="146">
        <v>0</v>
      </c>
      <c r="Y157" s="146">
        <f>X157*K157</f>
        <v>0</v>
      </c>
      <c r="Z157" s="146">
        <v>0</v>
      </c>
      <c r="AA157" s="147">
        <f>Z157*K157</f>
        <v>0</v>
      </c>
      <c r="AR157" s="20" t="s">
        <v>131</v>
      </c>
      <c r="AT157" s="20" t="s">
        <v>127</v>
      </c>
      <c r="AU157" s="20" t="s">
        <v>93</v>
      </c>
      <c r="AY157" s="20" t="s">
        <v>126</v>
      </c>
      <c r="BE157" s="148">
        <f>IF(U157="základní",N157,0)</f>
        <v>0</v>
      </c>
      <c r="BF157" s="148">
        <f>IF(U157="snížená",N157,0)</f>
        <v>0</v>
      </c>
      <c r="BG157" s="148">
        <f>IF(U157="zákl. přenesená",N157,0)</f>
        <v>0</v>
      </c>
      <c r="BH157" s="148">
        <f>IF(U157="sníž. přenesená",N157,0)</f>
        <v>0</v>
      </c>
      <c r="BI157" s="148">
        <f>IF(U157="nulová",N157,0)</f>
        <v>0</v>
      </c>
      <c r="BJ157" s="20" t="s">
        <v>79</v>
      </c>
      <c r="BK157" s="148">
        <f>ROUND(L157*K157,2)</f>
        <v>0</v>
      </c>
      <c r="BL157" s="20" t="s">
        <v>131</v>
      </c>
      <c r="BM157" s="20" t="s">
        <v>191</v>
      </c>
    </row>
    <row r="158" spans="2:65" s="10" customFormat="1" ht="16.5" customHeight="1">
      <c r="B158" s="149"/>
      <c r="C158" s="150"/>
      <c r="D158" s="150"/>
      <c r="E158" s="151"/>
      <c r="F158" s="232"/>
      <c r="G158" s="233"/>
      <c r="H158" s="233"/>
      <c r="I158" s="233"/>
      <c r="J158" s="150"/>
      <c r="K158" s="152"/>
      <c r="L158" s="150"/>
      <c r="M158" s="150"/>
      <c r="N158" s="150"/>
      <c r="O158" s="150"/>
      <c r="P158" s="150"/>
      <c r="Q158" s="150"/>
      <c r="R158" s="153"/>
      <c r="T158" s="154"/>
      <c r="U158" s="150"/>
      <c r="V158" s="150"/>
      <c r="W158" s="150"/>
      <c r="X158" s="150"/>
      <c r="Y158" s="150"/>
      <c r="Z158" s="150"/>
      <c r="AA158" s="155"/>
      <c r="AT158" s="156" t="s">
        <v>134</v>
      </c>
      <c r="AU158" s="156" t="s">
        <v>93</v>
      </c>
      <c r="AV158" s="10" t="s">
        <v>93</v>
      </c>
      <c r="AW158" s="10" t="s">
        <v>29</v>
      </c>
      <c r="AX158" s="10" t="s">
        <v>71</v>
      </c>
      <c r="AY158" s="156" t="s">
        <v>126</v>
      </c>
    </row>
    <row r="159" spans="2:65" s="11" customFormat="1" ht="16.5" customHeight="1">
      <c r="B159" s="157"/>
      <c r="C159" s="158"/>
      <c r="D159" s="158"/>
      <c r="E159" s="159" t="s">
        <v>5</v>
      </c>
      <c r="F159" s="228" t="s">
        <v>135</v>
      </c>
      <c r="G159" s="229"/>
      <c r="H159" s="229"/>
      <c r="I159" s="229"/>
      <c r="J159" s="158"/>
      <c r="K159" s="160">
        <v>50</v>
      </c>
      <c r="L159" s="158"/>
      <c r="M159" s="158"/>
      <c r="N159" s="158"/>
      <c r="O159" s="158"/>
      <c r="P159" s="158"/>
      <c r="Q159" s="158"/>
      <c r="R159" s="161"/>
      <c r="T159" s="162"/>
      <c r="U159" s="158"/>
      <c r="V159" s="158"/>
      <c r="W159" s="158"/>
      <c r="X159" s="158"/>
      <c r="Y159" s="158"/>
      <c r="Z159" s="158"/>
      <c r="AA159" s="163"/>
      <c r="AT159" s="164" t="s">
        <v>134</v>
      </c>
      <c r="AU159" s="164" t="s">
        <v>93</v>
      </c>
      <c r="AV159" s="11" t="s">
        <v>131</v>
      </c>
      <c r="AW159" s="11" t="s">
        <v>29</v>
      </c>
      <c r="AX159" s="11" t="s">
        <v>79</v>
      </c>
      <c r="AY159" s="164" t="s">
        <v>126</v>
      </c>
    </row>
    <row r="160" spans="2:65" s="1" customFormat="1" ht="25.5" customHeight="1">
      <c r="B160" s="139"/>
      <c r="C160" s="140" t="s">
        <v>192</v>
      </c>
      <c r="D160" s="140" t="s">
        <v>127</v>
      </c>
      <c r="E160" s="141" t="s">
        <v>193</v>
      </c>
      <c r="F160" s="230" t="s">
        <v>194</v>
      </c>
      <c r="G160" s="230"/>
      <c r="H160" s="230"/>
      <c r="I160" s="230"/>
      <c r="J160" s="142" t="s">
        <v>130</v>
      </c>
      <c r="K160" s="143">
        <v>142</v>
      </c>
      <c r="L160" s="231"/>
      <c r="M160" s="231"/>
      <c r="N160" s="231">
        <f>ROUND(L160*K160,2)</f>
        <v>0</v>
      </c>
      <c r="O160" s="231"/>
      <c r="P160" s="231"/>
      <c r="Q160" s="231"/>
      <c r="R160" s="144"/>
      <c r="T160" s="145" t="s">
        <v>5</v>
      </c>
      <c r="U160" s="42" t="s">
        <v>36</v>
      </c>
      <c r="V160" s="146">
        <v>1.7999999999999999E-2</v>
      </c>
      <c r="W160" s="146">
        <f>V160*K160</f>
        <v>2.5559999999999996</v>
      </c>
      <c r="X160" s="146">
        <v>0</v>
      </c>
      <c r="Y160" s="146">
        <f>X160*K160</f>
        <v>0</v>
      </c>
      <c r="Z160" s="146">
        <v>0</v>
      </c>
      <c r="AA160" s="147">
        <f>Z160*K160</f>
        <v>0</v>
      </c>
      <c r="AR160" s="20" t="s">
        <v>131</v>
      </c>
      <c r="AT160" s="20" t="s">
        <v>127</v>
      </c>
      <c r="AU160" s="20" t="s">
        <v>93</v>
      </c>
      <c r="AY160" s="20" t="s">
        <v>126</v>
      </c>
      <c r="BE160" s="148">
        <f>IF(U160="základní",N160,0)</f>
        <v>0</v>
      </c>
      <c r="BF160" s="148">
        <f>IF(U160="snížená",N160,0)</f>
        <v>0</v>
      </c>
      <c r="BG160" s="148">
        <f>IF(U160="zákl. přenesená",N160,0)</f>
        <v>0</v>
      </c>
      <c r="BH160" s="148">
        <f>IF(U160="sníž. přenesená",N160,0)</f>
        <v>0</v>
      </c>
      <c r="BI160" s="148">
        <f>IF(U160="nulová",N160,0)</f>
        <v>0</v>
      </c>
      <c r="BJ160" s="20" t="s">
        <v>79</v>
      </c>
      <c r="BK160" s="148">
        <f>ROUND(L160*K160,2)</f>
        <v>0</v>
      </c>
      <c r="BL160" s="20" t="s">
        <v>131</v>
      </c>
      <c r="BM160" s="20" t="s">
        <v>195</v>
      </c>
    </row>
    <row r="161" spans="2:65" s="10" customFormat="1" ht="16.5" customHeight="1">
      <c r="B161" s="149"/>
      <c r="C161" s="150"/>
      <c r="D161" s="150"/>
      <c r="E161" s="151" t="s">
        <v>5</v>
      </c>
      <c r="F161" s="232" t="s">
        <v>196</v>
      </c>
      <c r="G161" s="233"/>
      <c r="H161" s="233"/>
      <c r="I161" s="233"/>
      <c r="J161" s="150"/>
      <c r="K161" s="152">
        <v>122</v>
      </c>
      <c r="L161" s="150"/>
      <c r="M161" s="150"/>
      <c r="N161" s="150"/>
      <c r="O161" s="150"/>
      <c r="P161" s="150"/>
      <c r="Q161" s="150"/>
      <c r="R161" s="153"/>
      <c r="T161" s="154"/>
      <c r="U161" s="150"/>
      <c r="V161" s="150"/>
      <c r="W161" s="150"/>
      <c r="X161" s="150"/>
      <c r="Y161" s="150"/>
      <c r="Z161" s="150"/>
      <c r="AA161" s="155"/>
      <c r="AT161" s="156" t="s">
        <v>134</v>
      </c>
      <c r="AU161" s="156" t="s">
        <v>93</v>
      </c>
      <c r="AV161" s="10" t="s">
        <v>93</v>
      </c>
      <c r="AW161" s="10" t="s">
        <v>29</v>
      </c>
      <c r="AX161" s="10" t="s">
        <v>71</v>
      </c>
      <c r="AY161" s="156" t="s">
        <v>126</v>
      </c>
    </row>
    <row r="162" spans="2:65" s="10" customFormat="1" ht="16.5" customHeight="1">
      <c r="B162" s="149"/>
      <c r="C162" s="150"/>
      <c r="D162" s="150"/>
      <c r="E162" s="151" t="s">
        <v>5</v>
      </c>
      <c r="F162" s="236" t="s">
        <v>197</v>
      </c>
      <c r="G162" s="237"/>
      <c r="H162" s="237"/>
      <c r="I162" s="237"/>
      <c r="J162" s="150"/>
      <c r="K162" s="152">
        <v>20</v>
      </c>
      <c r="L162" s="150"/>
      <c r="M162" s="150"/>
      <c r="N162" s="150"/>
      <c r="O162" s="150"/>
      <c r="P162" s="150"/>
      <c r="Q162" s="150"/>
      <c r="R162" s="153"/>
      <c r="T162" s="154"/>
      <c r="U162" s="150"/>
      <c r="V162" s="150"/>
      <c r="W162" s="150"/>
      <c r="X162" s="150"/>
      <c r="Y162" s="150"/>
      <c r="Z162" s="150"/>
      <c r="AA162" s="155"/>
      <c r="AT162" s="156" t="s">
        <v>134</v>
      </c>
      <c r="AU162" s="156" t="s">
        <v>93</v>
      </c>
      <c r="AV162" s="10" t="s">
        <v>93</v>
      </c>
      <c r="AW162" s="10" t="s">
        <v>29</v>
      </c>
      <c r="AX162" s="10" t="s">
        <v>71</v>
      </c>
      <c r="AY162" s="156" t="s">
        <v>126</v>
      </c>
    </row>
    <row r="163" spans="2:65" s="11" customFormat="1" ht="16.5" customHeight="1">
      <c r="B163" s="157"/>
      <c r="C163" s="158"/>
      <c r="D163" s="158"/>
      <c r="E163" s="159" t="s">
        <v>5</v>
      </c>
      <c r="F163" s="228" t="s">
        <v>135</v>
      </c>
      <c r="G163" s="229"/>
      <c r="H163" s="229"/>
      <c r="I163" s="229"/>
      <c r="J163" s="158"/>
      <c r="K163" s="160">
        <v>142</v>
      </c>
      <c r="L163" s="158"/>
      <c r="M163" s="158"/>
      <c r="N163" s="158"/>
      <c r="O163" s="158"/>
      <c r="P163" s="158"/>
      <c r="Q163" s="158"/>
      <c r="R163" s="161"/>
      <c r="T163" s="162"/>
      <c r="U163" s="158"/>
      <c r="V163" s="158"/>
      <c r="W163" s="158"/>
      <c r="X163" s="158"/>
      <c r="Y163" s="158"/>
      <c r="Z163" s="158"/>
      <c r="AA163" s="163"/>
      <c r="AT163" s="164" t="s">
        <v>134</v>
      </c>
      <c r="AU163" s="164" t="s">
        <v>93</v>
      </c>
      <c r="AV163" s="11" t="s">
        <v>131</v>
      </c>
      <c r="AW163" s="11" t="s">
        <v>29</v>
      </c>
      <c r="AX163" s="11" t="s">
        <v>79</v>
      </c>
      <c r="AY163" s="164" t="s">
        <v>126</v>
      </c>
    </row>
    <row r="164" spans="2:65" s="1" customFormat="1" ht="38.25" customHeight="1">
      <c r="B164" s="139"/>
      <c r="C164" s="140" t="s">
        <v>198</v>
      </c>
      <c r="D164" s="140" t="s">
        <v>127</v>
      </c>
      <c r="E164" s="141"/>
      <c r="F164" s="230"/>
      <c r="G164" s="230"/>
      <c r="H164" s="230"/>
      <c r="I164" s="230"/>
      <c r="J164" s="142"/>
      <c r="K164" s="143"/>
      <c r="L164" s="231"/>
      <c r="M164" s="231"/>
      <c r="N164" s="231">
        <f>ROUND(L164*K164,2)</f>
        <v>0</v>
      </c>
      <c r="O164" s="231"/>
      <c r="P164" s="231"/>
      <c r="Q164" s="231"/>
      <c r="R164" s="144"/>
      <c r="T164" s="145" t="s">
        <v>5</v>
      </c>
      <c r="U164" s="42" t="s">
        <v>36</v>
      </c>
      <c r="V164" s="146">
        <v>1.9E-2</v>
      </c>
      <c r="W164" s="146">
        <f>V164*K164</f>
        <v>0</v>
      </c>
      <c r="X164" s="146">
        <v>0</v>
      </c>
      <c r="Y164" s="146">
        <f>X164*K164</f>
        <v>0</v>
      </c>
      <c r="Z164" s="146">
        <v>0</v>
      </c>
      <c r="AA164" s="147">
        <f>Z164*K164</f>
        <v>0</v>
      </c>
      <c r="AR164" s="20" t="s">
        <v>131</v>
      </c>
      <c r="AT164" s="20" t="s">
        <v>127</v>
      </c>
      <c r="AU164" s="20" t="s">
        <v>93</v>
      </c>
      <c r="AY164" s="20" t="s">
        <v>126</v>
      </c>
      <c r="BE164" s="148">
        <f>IF(U164="základní",N164,0)</f>
        <v>0</v>
      </c>
      <c r="BF164" s="148">
        <f>IF(U164="snížená",N164,0)</f>
        <v>0</v>
      </c>
      <c r="BG164" s="148">
        <f>IF(U164="zákl. přenesená",N164,0)</f>
        <v>0</v>
      </c>
      <c r="BH164" s="148">
        <f>IF(U164="sníž. přenesená",N164,0)</f>
        <v>0</v>
      </c>
      <c r="BI164" s="148">
        <f>IF(U164="nulová",N164,0)</f>
        <v>0</v>
      </c>
      <c r="BJ164" s="20" t="s">
        <v>79</v>
      </c>
      <c r="BK164" s="148">
        <f>ROUND(L164*K164,2)</f>
        <v>0</v>
      </c>
      <c r="BL164" s="20" t="s">
        <v>131</v>
      </c>
      <c r="BM164" s="20" t="s">
        <v>199</v>
      </c>
    </row>
    <row r="165" spans="2:65" s="10" customFormat="1" ht="16.5" customHeight="1">
      <c r="B165" s="149"/>
      <c r="C165" s="150"/>
      <c r="D165" s="150"/>
      <c r="E165" s="151" t="s">
        <v>5</v>
      </c>
      <c r="F165" s="232"/>
      <c r="G165" s="233"/>
      <c r="H165" s="233"/>
      <c r="I165" s="233"/>
      <c r="J165" s="150"/>
      <c r="K165" s="152"/>
      <c r="L165" s="150"/>
      <c r="M165" s="150"/>
      <c r="N165" s="150"/>
      <c r="O165" s="150"/>
      <c r="P165" s="150"/>
      <c r="Q165" s="150"/>
      <c r="R165" s="153"/>
      <c r="T165" s="154"/>
      <c r="U165" s="150"/>
      <c r="V165" s="150"/>
      <c r="W165" s="150"/>
      <c r="X165" s="150"/>
      <c r="Y165" s="150"/>
      <c r="Z165" s="150"/>
      <c r="AA165" s="155"/>
      <c r="AT165" s="156" t="s">
        <v>134</v>
      </c>
      <c r="AU165" s="156" t="s">
        <v>93</v>
      </c>
      <c r="AV165" s="10" t="s">
        <v>93</v>
      </c>
      <c r="AW165" s="10" t="s">
        <v>29</v>
      </c>
      <c r="AX165" s="10" t="s">
        <v>71</v>
      </c>
      <c r="AY165" s="156" t="s">
        <v>126</v>
      </c>
    </row>
    <row r="166" spans="2:65" s="11" customFormat="1" ht="16.5" customHeight="1">
      <c r="B166" s="157"/>
      <c r="C166" s="158"/>
      <c r="D166" s="158"/>
      <c r="E166" s="159" t="s">
        <v>5</v>
      </c>
      <c r="F166" s="228"/>
      <c r="G166" s="229"/>
      <c r="H166" s="229"/>
      <c r="I166" s="229"/>
      <c r="J166" s="158"/>
      <c r="K166" s="160"/>
      <c r="L166" s="158"/>
      <c r="M166" s="158"/>
      <c r="N166" s="158"/>
      <c r="O166" s="158"/>
      <c r="P166" s="158"/>
      <c r="Q166" s="158"/>
      <c r="R166" s="161"/>
      <c r="T166" s="162"/>
      <c r="U166" s="158"/>
      <c r="V166" s="158"/>
      <c r="W166" s="158"/>
      <c r="X166" s="158"/>
      <c r="Y166" s="158"/>
      <c r="Z166" s="158"/>
      <c r="AA166" s="163"/>
      <c r="AT166" s="164" t="s">
        <v>134</v>
      </c>
      <c r="AU166" s="164" t="s">
        <v>93</v>
      </c>
      <c r="AV166" s="11" t="s">
        <v>131</v>
      </c>
      <c r="AW166" s="11" t="s">
        <v>29</v>
      </c>
      <c r="AX166" s="11" t="s">
        <v>79</v>
      </c>
      <c r="AY166" s="164" t="s">
        <v>126</v>
      </c>
    </row>
    <row r="167" spans="2:65" s="9" customFormat="1" ht="29.85" customHeight="1">
      <c r="B167" s="128"/>
      <c r="C167" s="129"/>
      <c r="D167" s="138" t="s">
        <v>106</v>
      </c>
      <c r="E167" s="138"/>
      <c r="F167" s="138"/>
      <c r="G167" s="138"/>
      <c r="H167" s="138"/>
      <c r="I167" s="138"/>
      <c r="J167" s="138"/>
      <c r="K167" s="138"/>
      <c r="L167" s="138"/>
      <c r="M167" s="138"/>
      <c r="N167" s="214">
        <f>BK167</f>
        <v>0</v>
      </c>
      <c r="O167" s="215"/>
      <c r="P167" s="215"/>
      <c r="Q167" s="215"/>
      <c r="R167" s="131"/>
      <c r="T167" s="132"/>
      <c r="U167" s="129"/>
      <c r="V167" s="129"/>
      <c r="W167" s="133">
        <f>SUM(W168:W170)</f>
        <v>1.0722240000000001</v>
      </c>
      <c r="X167" s="129"/>
      <c r="Y167" s="133">
        <f>SUM(Y168:Y170)</f>
        <v>4.5042404400000002</v>
      </c>
      <c r="Z167" s="129"/>
      <c r="AA167" s="134">
        <f>SUM(AA168:AA170)</f>
        <v>0</v>
      </c>
      <c r="AR167" s="135" t="s">
        <v>79</v>
      </c>
      <c r="AT167" s="136" t="s">
        <v>70</v>
      </c>
      <c r="AU167" s="136" t="s">
        <v>79</v>
      </c>
      <c r="AY167" s="135" t="s">
        <v>126</v>
      </c>
      <c r="BK167" s="137">
        <f>SUM(BK168:BK170)</f>
        <v>0</v>
      </c>
    </row>
    <row r="168" spans="2:65" s="1" customFormat="1" ht="16.5" customHeight="1">
      <c r="B168" s="139"/>
      <c r="C168" s="140" t="s">
        <v>200</v>
      </c>
      <c r="D168" s="140" t="s">
        <v>127</v>
      </c>
      <c r="E168" s="141" t="s">
        <v>201</v>
      </c>
      <c r="F168" s="230" t="s">
        <v>202</v>
      </c>
      <c r="G168" s="230"/>
      <c r="H168" s="230"/>
      <c r="I168" s="230"/>
      <c r="J168" s="142" t="s">
        <v>138</v>
      </c>
      <c r="K168" s="143">
        <v>1.8360000000000001</v>
      </c>
      <c r="L168" s="231"/>
      <c r="M168" s="231"/>
      <c r="N168" s="231">
        <f>ROUND(L168*K168,2)</f>
        <v>0</v>
      </c>
      <c r="O168" s="231"/>
      <c r="P168" s="231"/>
      <c r="Q168" s="231"/>
      <c r="R168" s="144"/>
      <c r="T168" s="145" t="s">
        <v>5</v>
      </c>
      <c r="U168" s="42" t="s">
        <v>36</v>
      </c>
      <c r="V168" s="146">
        <v>0.58399999999999996</v>
      </c>
      <c r="W168" s="146">
        <f>V168*K168</f>
        <v>1.0722240000000001</v>
      </c>
      <c r="X168" s="146">
        <v>2.45329</v>
      </c>
      <c r="Y168" s="146">
        <f>X168*K168</f>
        <v>4.5042404400000002</v>
      </c>
      <c r="Z168" s="146">
        <v>0</v>
      </c>
      <c r="AA168" s="147">
        <f>Z168*K168</f>
        <v>0</v>
      </c>
      <c r="AR168" s="20" t="s">
        <v>131</v>
      </c>
      <c r="AT168" s="20" t="s">
        <v>127</v>
      </c>
      <c r="AU168" s="20" t="s">
        <v>93</v>
      </c>
      <c r="AY168" s="20" t="s">
        <v>126</v>
      </c>
      <c r="BE168" s="148">
        <f>IF(U168="základní",N168,0)</f>
        <v>0</v>
      </c>
      <c r="BF168" s="148">
        <f>IF(U168="snížená",N168,0)</f>
        <v>0</v>
      </c>
      <c r="BG168" s="148">
        <f>IF(U168="zákl. přenesená",N168,0)</f>
        <v>0</v>
      </c>
      <c r="BH168" s="148">
        <f>IF(U168="sníž. přenesená",N168,0)</f>
        <v>0</v>
      </c>
      <c r="BI168" s="148">
        <f>IF(U168="nulová",N168,0)</f>
        <v>0</v>
      </c>
      <c r="BJ168" s="20" t="s">
        <v>79</v>
      </c>
      <c r="BK168" s="148">
        <f>ROUND(L168*K168,2)</f>
        <v>0</v>
      </c>
      <c r="BL168" s="20" t="s">
        <v>131</v>
      </c>
      <c r="BM168" s="20" t="s">
        <v>203</v>
      </c>
    </row>
    <row r="169" spans="2:65" s="10" customFormat="1" ht="16.5" customHeight="1">
      <c r="B169" s="149"/>
      <c r="C169" s="150"/>
      <c r="D169" s="150"/>
      <c r="E169" s="151" t="s">
        <v>5</v>
      </c>
      <c r="F169" s="232" t="s">
        <v>155</v>
      </c>
      <c r="G169" s="233"/>
      <c r="H169" s="233"/>
      <c r="I169" s="233"/>
      <c r="J169" s="150"/>
      <c r="K169" s="152">
        <v>1.8360000000000001</v>
      </c>
      <c r="L169" s="150"/>
      <c r="M169" s="150"/>
      <c r="N169" s="150"/>
      <c r="O169" s="150"/>
      <c r="P169" s="150"/>
      <c r="Q169" s="150"/>
      <c r="R169" s="153"/>
      <c r="T169" s="154"/>
      <c r="U169" s="150"/>
      <c r="V169" s="150"/>
      <c r="W169" s="150"/>
      <c r="X169" s="150"/>
      <c r="Y169" s="150"/>
      <c r="Z169" s="150"/>
      <c r="AA169" s="155"/>
      <c r="AT169" s="156" t="s">
        <v>134</v>
      </c>
      <c r="AU169" s="156" t="s">
        <v>93</v>
      </c>
      <c r="AV169" s="10" t="s">
        <v>93</v>
      </c>
      <c r="AW169" s="10" t="s">
        <v>29</v>
      </c>
      <c r="AX169" s="10" t="s">
        <v>71</v>
      </c>
      <c r="AY169" s="156" t="s">
        <v>126</v>
      </c>
    </row>
    <row r="170" spans="2:65" s="11" customFormat="1" ht="16.5" customHeight="1">
      <c r="B170" s="157"/>
      <c r="C170" s="158"/>
      <c r="D170" s="158"/>
      <c r="E170" s="159" t="s">
        <v>5</v>
      </c>
      <c r="F170" s="228" t="s">
        <v>135</v>
      </c>
      <c r="G170" s="229"/>
      <c r="H170" s="229"/>
      <c r="I170" s="229"/>
      <c r="J170" s="158"/>
      <c r="K170" s="160">
        <v>1.8360000000000001</v>
      </c>
      <c r="L170" s="158"/>
      <c r="M170" s="158"/>
      <c r="N170" s="158"/>
      <c r="O170" s="158"/>
      <c r="P170" s="158"/>
      <c r="Q170" s="158"/>
      <c r="R170" s="161"/>
      <c r="T170" s="162"/>
      <c r="U170" s="158"/>
      <c r="V170" s="158"/>
      <c r="W170" s="158"/>
      <c r="X170" s="158"/>
      <c r="Y170" s="158"/>
      <c r="Z170" s="158"/>
      <c r="AA170" s="163"/>
      <c r="AT170" s="164" t="s">
        <v>134</v>
      </c>
      <c r="AU170" s="164" t="s">
        <v>93</v>
      </c>
      <c r="AV170" s="11" t="s">
        <v>131</v>
      </c>
      <c r="AW170" s="11" t="s">
        <v>29</v>
      </c>
      <c r="AX170" s="11" t="s">
        <v>79</v>
      </c>
      <c r="AY170" s="164" t="s">
        <v>126</v>
      </c>
    </row>
    <row r="171" spans="2:65" s="9" customFormat="1" ht="29.85" customHeight="1">
      <c r="B171" s="128"/>
      <c r="C171" s="129"/>
      <c r="D171" s="138" t="s">
        <v>107</v>
      </c>
      <c r="E171" s="138"/>
      <c r="F171" s="138"/>
      <c r="G171" s="138"/>
      <c r="H171" s="138"/>
      <c r="I171" s="138"/>
      <c r="J171" s="138"/>
      <c r="K171" s="138"/>
      <c r="L171" s="138"/>
      <c r="M171" s="138"/>
      <c r="N171" s="214">
        <f>BK171</f>
        <v>0</v>
      </c>
      <c r="O171" s="215"/>
      <c r="P171" s="215"/>
      <c r="Q171" s="215"/>
      <c r="R171" s="131"/>
      <c r="T171" s="132"/>
      <c r="U171" s="129"/>
      <c r="V171" s="129"/>
      <c r="W171" s="133">
        <f>SUM(W172:W182)</f>
        <v>68.717999999999989</v>
      </c>
      <c r="X171" s="129"/>
      <c r="Y171" s="133">
        <f>SUM(Y172:Y182)</f>
        <v>24.3445</v>
      </c>
      <c r="Z171" s="129"/>
      <c r="AA171" s="134">
        <f>SUM(AA172:AA182)</f>
        <v>0</v>
      </c>
      <c r="AR171" s="135" t="s">
        <v>79</v>
      </c>
      <c r="AT171" s="136" t="s">
        <v>70</v>
      </c>
      <c r="AU171" s="136" t="s">
        <v>79</v>
      </c>
      <c r="AY171" s="135" t="s">
        <v>126</v>
      </c>
      <c r="BK171" s="137">
        <f>SUM(BK172:BK182)</f>
        <v>0</v>
      </c>
    </row>
    <row r="172" spans="2:65" s="1" customFormat="1" ht="16.5" customHeight="1">
      <c r="B172" s="139"/>
      <c r="C172" s="140" t="s">
        <v>204</v>
      </c>
      <c r="D172" s="140" t="s">
        <v>127</v>
      </c>
      <c r="E172" s="141" t="s">
        <v>205</v>
      </c>
      <c r="F172" s="230" t="s">
        <v>206</v>
      </c>
      <c r="G172" s="230"/>
      <c r="H172" s="230"/>
      <c r="I172" s="230"/>
      <c r="J172" s="142" t="s">
        <v>130</v>
      </c>
      <c r="K172" s="143">
        <v>20</v>
      </c>
      <c r="L172" s="231"/>
      <c r="M172" s="231"/>
      <c r="N172" s="231">
        <f>ROUND(L172*K172,2)</f>
        <v>0</v>
      </c>
      <c r="O172" s="231"/>
      <c r="P172" s="231"/>
      <c r="Q172" s="231"/>
      <c r="R172" s="144"/>
      <c r="T172" s="145" t="s">
        <v>5</v>
      </c>
      <c r="U172" s="42" t="s">
        <v>36</v>
      </c>
      <c r="V172" s="146">
        <v>2.5999999999999999E-2</v>
      </c>
      <c r="W172" s="146">
        <f>V172*K172</f>
        <v>0.52</v>
      </c>
      <c r="X172" s="146">
        <v>0</v>
      </c>
      <c r="Y172" s="146">
        <f>X172*K172</f>
        <v>0</v>
      </c>
      <c r="Z172" s="146">
        <v>0</v>
      </c>
      <c r="AA172" s="147">
        <f>Z172*K172</f>
        <v>0</v>
      </c>
      <c r="AR172" s="20" t="s">
        <v>131</v>
      </c>
      <c r="AT172" s="20" t="s">
        <v>127</v>
      </c>
      <c r="AU172" s="20" t="s">
        <v>93</v>
      </c>
      <c r="AY172" s="20" t="s">
        <v>126</v>
      </c>
      <c r="BE172" s="148">
        <f>IF(U172="základní",N172,0)</f>
        <v>0</v>
      </c>
      <c r="BF172" s="148">
        <f>IF(U172="snížená",N172,0)</f>
        <v>0</v>
      </c>
      <c r="BG172" s="148">
        <f>IF(U172="zákl. přenesená",N172,0)</f>
        <v>0</v>
      </c>
      <c r="BH172" s="148">
        <f>IF(U172="sníž. přenesená",N172,0)</f>
        <v>0</v>
      </c>
      <c r="BI172" s="148">
        <f>IF(U172="nulová",N172,0)</f>
        <v>0</v>
      </c>
      <c r="BJ172" s="20" t="s">
        <v>79</v>
      </c>
      <c r="BK172" s="148">
        <f>ROUND(L172*K172,2)</f>
        <v>0</v>
      </c>
      <c r="BL172" s="20" t="s">
        <v>131</v>
      </c>
      <c r="BM172" s="20" t="s">
        <v>207</v>
      </c>
    </row>
    <row r="173" spans="2:65" s="10" customFormat="1" ht="16.5" customHeight="1">
      <c r="B173" s="149"/>
      <c r="C173" s="150"/>
      <c r="D173" s="150"/>
      <c r="E173" s="151" t="s">
        <v>5</v>
      </c>
      <c r="F173" s="232" t="s">
        <v>197</v>
      </c>
      <c r="G173" s="233"/>
      <c r="H173" s="233"/>
      <c r="I173" s="233"/>
      <c r="J173" s="150"/>
      <c r="K173" s="152">
        <v>20</v>
      </c>
      <c r="L173" s="150"/>
      <c r="M173" s="150"/>
      <c r="N173" s="150"/>
      <c r="O173" s="150"/>
      <c r="P173" s="150"/>
      <c r="Q173" s="150"/>
      <c r="R173" s="153"/>
      <c r="T173" s="154"/>
      <c r="U173" s="150"/>
      <c r="V173" s="150"/>
      <c r="W173" s="150"/>
      <c r="X173" s="150"/>
      <c r="Y173" s="150"/>
      <c r="Z173" s="150"/>
      <c r="AA173" s="155"/>
      <c r="AT173" s="156" t="s">
        <v>134</v>
      </c>
      <c r="AU173" s="156" t="s">
        <v>93</v>
      </c>
      <c r="AV173" s="10" t="s">
        <v>93</v>
      </c>
      <c r="AW173" s="10" t="s">
        <v>29</v>
      </c>
      <c r="AX173" s="10" t="s">
        <v>71</v>
      </c>
      <c r="AY173" s="156" t="s">
        <v>126</v>
      </c>
    </row>
    <row r="174" spans="2:65" s="11" customFormat="1" ht="16.5" customHeight="1">
      <c r="B174" s="157"/>
      <c r="C174" s="158"/>
      <c r="D174" s="158"/>
      <c r="E174" s="159" t="s">
        <v>5</v>
      </c>
      <c r="F174" s="228" t="s">
        <v>135</v>
      </c>
      <c r="G174" s="229"/>
      <c r="H174" s="229"/>
      <c r="I174" s="229"/>
      <c r="J174" s="158"/>
      <c r="K174" s="160">
        <v>20</v>
      </c>
      <c r="L174" s="158"/>
      <c r="M174" s="158"/>
      <c r="N174" s="158"/>
      <c r="O174" s="158"/>
      <c r="P174" s="158"/>
      <c r="Q174" s="158"/>
      <c r="R174" s="161"/>
      <c r="T174" s="162"/>
      <c r="U174" s="158"/>
      <c r="V174" s="158"/>
      <c r="W174" s="158"/>
      <c r="X174" s="158"/>
      <c r="Y174" s="158"/>
      <c r="Z174" s="158"/>
      <c r="AA174" s="163"/>
      <c r="AT174" s="164" t="s">
        <v>134</v>
      </c>
      <c r="AU174" s="164" t="s">
        <v>93</v>
      </c>
      <c r="AV174" s="11" t="s">
        <v>131</v>
      </c>
      <c r="AW174" s="11" t="s">
        <v>29</v>
      </c>
      <c r="AX174" s="11" t="s">
        <v>79</v>
      </c>
      <c r="AY174" s="164" t="s">
        <v>126</v>
      </c>
    </row>
    <row r="175" spans="2:65" s="1" customFormat="1" ht="16.5" customHeight="1">
      <c r="B175" s="139"/>
      <c r="C175" s="140" t="s">
        <v>10</v>
      </c>
      <c r="D175" s="140" t="s">
        <v>127</v>
      </c>
      <c r="E175" s="141" t="s">
        <v>208</v>
      </c>
      <c r="F175" s="230" t="s">
        <v>209</v>
      </c>
      <c r="G175" s="230"/>
      <c r="H175" s="230"/>
      <c r="I175" s="230"/>
      <c r="J175" s="142" t="s">
        <v>130</v>
      </c>
      <c r="K175" s="143">
        <v>122</v>
      </c>
      <c r="L175" s="231"/>
      <c r="M175" s="231"/>
      <c r="N175" s="231">
        <f>ROUND(L175*K175,2)</f>
        <v>0</v>
      </c>
      <c r="O175" s="231"/>
      <c r="P175" s="231"/>
      <c r="Q175" s="231"/>
      <c r="R175" s="144"/>
      <c r="T175" s="145" t="s">
        <v>5</v>
      </c>
      <c r="U175" s="42" t="s">
        <v>36</v>
      </c>
      <c r="V175" s="146">
        <v>2.9000000000000001E-2</v>
      </c>
      <c r="W175" s="146">
        <f>V175*K175</f>
        <v>3.5380000000000003</v>
      </c>
      <c r="X175" s="146">
        <v>0</v>
      </c>
      <c r="Y175" s="146">
        <f>X175*K175</f>
        <v>0</v>
      </c>
      <c r="Z175" s="146">
        <v>0</v>
      </c>
      <c r="AA175" s="147">
        <f>Z175*K175</f>
        <v>0</v>
      </c>
      <c r="AR175" s="20" t="s">
        <v>131</v>
      </c>
      <c r="AT175" s="20" t="s">
        <v>127</v>
      </c>
      <c r="AU175" s="20" t="s">
        <v>93</v>
      </c>
      <c r="AY175" s="20" t="s">
        <v>126</v>
      </c>
      <c r="BE175" s="148">
        <f>IF(U175="základní",N175,0)</f>
        <v>0</v>
      </c>
      <c r="BF175" s="148">
        <f>IF(U175="snížená",N175,0)</f>
        <v>0</v>
      </c>
      <c r="BG175" s="148">
        <f>IF(U175="zákl. přenesená",N175,0)</f>
        <v>0</v>
      </c>
      <c r="BH175" s="148">
        <f>IF(U175="sníž. přenesená",N175,0)</f>
        <v>0</v>
      </c>
      <c r="BI175" s="148">
        <f>IF(U175="nulová",N175,0)</f>
        <v>0</v>
      </c>
      <c r="BJ175" s="20" t="s">
        <v>79</v>
      </c>
      <c r="BK175" s="148">
        <f>ROUND(L175*K175,2)</f>
        <v>0</v>
      </c>
      <c r="BL175" s="20" t="s">
        <v>131</v>
      </c>
      <c r="BM175" s="20" t="s">
        <v>210</v>
      </c>
    </row>
    <row r="176" spans="2:65" s="10" customFormat="1" ht="16.5" customHeight="1">
      <c r="B176" s="149"/>
      <c r="C176" s="150"/>
      <c r="D176" s="150"/>
      <c r="E176" s="151" t="s">
        <v>5</v>
      </c>
      <c r="F176" s="232" t="s">
        <v>211</v>
      </c>
      <c r="G176" s="233"/>
      <c r="H176" s="233"/>
      <c r="I176" s="233"/>
      <c r="J176" s="150"/>
      <c r="K176" s="152">
        <v>122</v>
      </c>
      <c r="L176" s="150"/>
      <c r="M176" s="150"/>
      <c r="N176" s="150"/>
      <c r="O176" s="150"/>
      <c r="P176" s="150"/>
      <c r="Q176" s="150"/>
      <c r="R176" s="153"/>
      <c r="T176" s="154"/>
      <c r="U176" s="150"/>
      <c r="V176" s="150"/>
      <c r="W176" s="150"/>
      <c r="X176" s="150"/>
      <c r="Y176" s="150"/>
      <c r="Z176" s="150"/>
      <c r="AA176" s="155"/>
      <c r="AT176" s="156" t="s">
        <v>134</v>
      </c>
      <c r="AU176" s="156" t="s">
        <v>93</v>
      </c>
      <c r="AV176" s="10" t="s">
        <v>93</v>
      </c>
      <c r="AW176" s="10" t="s">
        <v>29</v>
      </c>
      <c r="AX176" s="10" t="s">
        <v>71</v>
      </c>
      <c r="AY176" s="156" t="s">
        <v>126</v>
      </c>
    </row>
    <row r="177" spans="2:65" s="11" customFormat="1" ht="16.5" customHeight="1">
      <c r="B177" s="157"/>
      <c r="C177" s="158"/>
      <c r="D177" s="158"/>
      <c r="E177" s="159" t="s">
        <v>5</v>
      </c>
      <c r="F177" s="228" t="s">
        <v>135</v>
      </c>
      <c r="G177" s="229"/>
      <c r="H177" s="229"/>
      <c r="I177" s="229"/>
      <c r="J177" s="158"/>
      <c r="K177" s="160">
        <v>122</v>
      </c>
      <c r="L177" s="158"/>
      <c r="M177" s="158"/>
      <c r="N177" s="158"/>
      <c r="O177" s="158"/>
      <c r="P177" s="158"/>
      <c r="Q177" s="158"/>
      <c r="R177" s="161"/>
      <c r="T177" s="162"/>
      <c r="U177" s="158"/>
      <c r="V177" s="158"/>
      <c r="W177" s="158"/>
      <c r="X177" s="158"/>
      <c r="Y177" s="158"/>
      <c r="Z177" s="158"/>
      <c r="AA177" s="163"/>
      <c r="AT177" s="164" t="s">
        <v>134</v>
      </c>
      <c r="AU177" s="164" t="s">
        <v>93</v>
      </c>
      <c r="AV177" s="11" t="s">
        <v>131</v>
      </c>
      <c r="AW177" s="11" t="s">
        <v>29</v>
      </c>
      <c r="AX177" s="11" t="s">
        <v>79</v>
      </c>
      <c r="AY177" s="164" t="s">
        <v>126</v>
      </c>
    </row>
    <row r="178" spans="2:65" s="1" customFormat="1" ht="25.5" customHeight="1">
      <c r="B178" s="139"/>
      <c r="C178" s="165" t="s">
        <v>212</v>
      </c>
      <c r="D178" s="165" t="s">
        <v>187</v>
      </c>
      <c r="E178" s="166" t="s">
        <v>213</v>
      </c>
      <c r="F178" s="234" t="s">
        <v>214</v>
      </c>
      <c r="G178" s="234"/>
      <c r="H178" s="234"/>
      <c r="I178" s="234"/>
      <c r="J178" s="167" t="s">
        <v>130</v>
      </c>
      <c r="K178" s="168">
        <v>2</v>
      </c>
      <c r="L178" s="235"/>
      <c r="M178" s="235"/>
      <c r="N178" s="235">
        <f>ROUND(L178*K178,2)</f>
        <v>0</v>
      </c>
      <c r="O178" s="231"/>
      <c r="P178" s="231"/>
      <c r="Q178" s="231"/>
      <c r="R178" s="144"/>
      <c r="T178" s="145" t="s">
        <v>5</v>
      </c>
      <c r="U178" s="42" t="s">
        <v>36</v>
      </c>
      <c r="V178" s="146">
        <v>0</v>
      </c>
      <c r="W178" s="146">
        <f>V178*K178</f>
        <v>0</v>
      </c>
      <c r="X178" s="146">
        <v>0.14000000000000001</v>
      </c>
      <c r="Y178" s="146">
        <f>X178*K178</f>
        <v>0.28000000000000003</v>
      </c>
      <c r="Z178" s="146">
        <v>0</v>
      </c>
      <c r="AA178" s="147">
        <f>Z178*K178</f>
        <v>0</v>
      </c>
      <c r="AR178" s="20" t="s">
        <v>165</v>
      </c>
      <c r="AT178" s="20" t="s">
        <v>187</v>
      </c>
      <c r="AU178" s="20" t="s">
        <v>93</v>
      </c>
      <c r="AY178" s="20" t="s">
        <v>126</v>
      </c>
      <c r="BE178" s="148">
        <f>IF(U178="základní",N178,0)</f>
        <v>0</v>
      </c>
      <c r="BF178" s="148">
        <f>IF(U178="snížená",N178,0)</f>
        <v>0</v>
      </c>
      <c r="BG178" s="148">
        <f>IF(U178="zákl. přenesená",N178,0)</f>
        <v>0</v>
      </c>
      <c r="BH178" s="148">
        <f>IF(U178="sníž. přenesená",N178,0)</f>
        <v>0</v>
      </c>
      <c r="BI178" s="148">
        <f>IF(U178="nulová",N178,0)</f>
        <v>0</v>
      </c>
      <c r="BJ178" s="20" t="s">
        <v>79</v>
      </c>
      <c r="BK178" s="148">
        <f>ROUND(L178*K178,2)</f>
        <v>0</v>
      </c>
      <c r="BL178" s="20" t="s">
        <v>131</v>
      </c>
      <c r="BM178" s="20" t="s">
        <v>215</v>
      </c>
    </row>
    <row r="179" spans="2:65" s="1" customFormat="1" ht="25.5" customHeight="1">
      <c r="B179" s="139"/>
      <c r="C179" s="140" t="s">
        <v>216</v>
      </c>
      <c r="D179" s="140" t="s">
        <v>127</v>
      </c>
      <c r="E179" s="141" t="s">
        <v>217</v>
      </c>
      <c r="F179" s="230" t="s">
        <v>218</v>
      </c>
      <c r="G179" s="230"/>
      <c r="H179" s="230"/>
      <c r="I179" s="230"/>
      <c r="J179" s="142" t="s">
        <v>130</v>
      </c>
      <c r="K179" s="143">
        <v>122</v>
      </c>
      <c r="L179" s="231"/>
      <c r="M179" s="231"/>
      <c r="N179" s="231">
        <f>ROUND(L179*K179,2)</f>
        <v>0</v>
      </c>
      <c r="O179" s="231"/>
      <c r="P179" s="231"/>
      <c r="Q179" s="231"/>
      <c r="R179" s="144"/>
      <c r="T179" s="145" t="s">
        <v>5</v>
      </c>
      <c r="U179" s="42" t="s">
        <v>36</v>
      </c>
      <c r="V179" s="146">
        <v>0.53</v>
      </c>
      <c r="W179" s="146">
        <f>V179*K179</f>
        <v>64.66</v>
      </c>
      <c r="X179" s="146">
        <v>8.4250000000000005E-2</v>
      </c>
      <c r="Y179" s="146">
        <f>X179*K179</f>
        <v>10.278500000000001</v>
      </c>
      <c r="Z179" s="146">
        <v>0</v>
      </c>
      <c r="AA179" s="147">
        <f>Z179*K179</f>
        <v>0</v>
      </c>
      <c r="AR179" s="20" t="s">
        <v>131</v>
      </c>
      <c r="AT179" s="20" t="s">
        <v>127</v>
      </c>
      <c r="AU179" s="20" t="s">
        <v>93</v>
      </c>
      <c r="AY179" s="20" t="s">
        <v>126</v>
      </c>
      <c r="BE179" s="148">
        <f>IF(U179="základní",N179,0)</f>
        <v>0</v>
      </c>
      <c r="BF179" s="148">
        <f>IF(U179="snížená",N179,0)</f>
        <v>0</v>
      </c>
      <c r="BG179" s="148">
        <f>IF(U179="zákl. přenesená",N179,0)</f>
        <v>0</v>
      </c>
      <c r="BH179" s="148">
        <f>IF(U179="sníž. přenesená",N179,0)</f>
        <v>0</v>
      </c>
      <c r="BI179" s="148">
        <f>IF(U179="nulová",N179,0)</f>
        <v>0</v>
      </c>
      <c r="BJ179" s="20" t="s">
        <v>79</v>
      </c>
      <c r="BK179" s="148">
        <f>ROUND(L179*K179,2)</f>
        <v>0</v>
      </c>
      <c r="BL179" s="20" t="s">
        <v>131</v>
      </c>
      <c r="BM179" s="20" t="s">
        <v>219</v>
      </c>
    </row>
    <row r="180" spans="2:65" s="10" customFormat="1" ht="16.5" customHeight="1">
      <c r="B180" s="149"/>
      <c r="C180" s="150"/>
      <c r="D180" s="150"/>
      <c r="E180" s="151" t="s">
        <v>5</v>
      </c>
      <c r="F180" s="232" t="s">
        <v>211</v>
      </c>
      <c r="G180" s="233"/>
      <c r="H180" s="233"/>
      <c r="I180" s="233"/>
      <c r="J180" s="150"/>
      <c r="K180" s="152">
        <v>122</v>
      </c>
      <c r="L180" s="150"/>
      <c r="M180" s="150"/>
      <c r="N180" s="150"/>
      <c r="O180" s="150"/>
      <c r="P180" s="150"/>
      <c r="Q180" s="150"/>
      <c r="R180" s="153"/>
      <c r="T180" s="154"/>
      <c r="U180" s="150"/>
      <c r="V180" s="150"/>
      <c r="W180" s="150"/>
      <c r="X180" s="150"/>
      <c r="Y180" s="150"/>
      <c r="Z180" s="150"/>
      <c r="AA180" s="155"/>
      <c r="AT180" s="156" t="s">
        <v>134</v>
      </c>
      <c r="AU180" s="156" t="s">
        <v>93</v>
      </c>
      <c r="AV180" s="10" t="s">
        <v>93</v>
      </c>
      <c r="AW180" s="10" t="s">
        <v>29</v>
      </c>
      <c r="AX180" s="10" t="s">
        <v>71</v>
      </c>
      <c r="AY180" s="156" t="s">
        <v>126</v>
      </c>
    </row>
    <row r="181" spans="2:65" s="11" customFormat="1" ht="16.5" customHeight="1">
      <c r="B181" s="157"/>
      <c r="C181" s="158"/>
      <c r="D181" s="158"/>
      <c r="E181" s="159" t="s">
        <v>5</v>
      </c>
      <c r="F181" s="228" t="s">
        <v>135</v>
      </c>
      <c r="G181" s="229"/>
      <c r="H181" s="229"/>
      <c r="I181" s="229"/>
      <c r="J181" s="158"/>
      <c r="K181" s="160">
        <v>122</v>
      </c>
      <c r="L181" s="158"/>
      <c r="M181" s="158"/>
      <c r="N181" s="158"/>
      <c r="O181" s="158"/>
      <c r="P181" s="158"/>
      <c r="Q181" s="158"/>
      <c r="R181" s="161"/>
      <c r="T181" s="162"/>
      <c r="U181" s="158"/>
      <c r="V181" s="158"/>
      <c r="W181" s="158"/>
      <c r="X181" s="158"/>
      <c r="Y181" s="158"/>
      <c r="Z181" s="158"/>
      <c r="AA181" s="163"/>
      <c r="AT181" s="164" t="s">
        <v>134</v>
      </c>
      <c r="AU181" s="164" t="s">
        <v>93</v>
      </c>
      <c r="AV181" s="11" t="s">
        <v>131</v>
      </c>
      <c r="AW181" s="11" t="s">
        <v>29</v>
      </c>
      <c r="AX181" s="11" t="s">
        <v>79</v>
      </c>
      <c r="AY181" s="164" t="s">
        <v>126</v>
      </c>
    </row>
    <row r="182" spans="2:65" s="1" customFormat="1" ht="16.5" customHeight="1">
      <c r="B182" s="139"/>
      <c r="C182" s="165" t="s">
        <v>220</v>
      </c>
      <c r="D182" s="165" t="s">
        <v>187</v>
      </c>
      <c r="E182" s="166" t="s">
        <v>221</v>
      </c>
      <c r="F182" s="234" t="s">
        <v>222</v>
      </c>
      <c r="G182" s="234"/>
      <c r="H182" s="234"/>
      <c r="I182" s="234"/>
      <c r="J182" s="167" t="s">
        <v>130</v>
      </c>
      <c r="K182" s="168">
        <v>122</v>
      </c>
      <c r="L182" s="235"/>
      <c r="M182" s="235"/>
      <c r="N182" s="235">
        <f>ROUND(L182*K182,2)</f>
        <v>0</v>
      </c>
      <c r="O182" s="231"/>
      <c r="P182" s="231"/>
      <c r="Q182" s="231"/>
      <c r="R182" s="144"/>
      <c r="T182" s="145" t="s">
        <v>5</v>
      </c>
      <c r="U182" s="42" t="s">
        <v>36</v>
      </c>
      <c r="V182" s="146">
        <v>0</v>
      </c>
      <c r="W182" s="146">
        <f>V182*K182</f>
        <v>0</v>
      </c>
      <c r="X182" s="146">
        <v>0.113</v>
      </c>
      <c r="Y182" s="146">
        <f>X182*K182</f>
        <v>13.786</v>
      </c>
      <c r="Z182" s="146">
        <v>0</v>
      </c>
      <c r="AA182" s="147">
        <f>Z182*K182</f>
        <v>0</v>
      </c>
      <c r="AR182" s="20" t="s">
        <v>165</v>
      </c>
      <c r="AT182" s="20" t="s">
        <v>187</v>
      </c>
      <c r="AU182" s="20" t="s">
        <v>93</v>
      </c>
      <c r="AY182" s="20" t="s">
        <v>126</v>
      </c>
      <c r="BE182" s="148">
        <f>IF(U182="základní",N182,0)</f>
        <v>0</v>
      </c>
      <c r="BF182" s="148">
        <f>IF(U182="snížená",N182,0)</f>
        <v>0</v>
      </c>
      <c r="BG182" s="148">
        <f>IF(U182="zákl. přenesená",N182,0)</f>
        <v>0</v>
      </c>
      <c r="BH182" s="148">
        <f>IF(U182="sníž. přenesená",N182,0)</f>
        <v>0</v>
      </c>
      <c r="BI182" s="148">
        <f>IF(U182="nulová",N182,0)</f>
        <v>0</v>
      </c>
      <c r="BJ182" s="20" t="s">
        <v>79</v>
      </c>
      <c r="BK182" s="148">
        <f>ROUND(L182*K182,2)</f>
        <v>0</v>
      </c>
      <c r="BL182" s="20" t="s">
        <v>131</v>
      </c>
      <c r="BM182" s="20" t="s">
        <v>223</v>
      </c>
    </row>
    <row r="183" spans="2:65" s="9" customFormat="1" ht="29.85" customHeight="1">
      <c r="B183" s="128"/>
      <c r="C183" s="129"/>
      <c r="D183" s="138" t="s">
        <v>108</v>
      </c>
      <c r="E183" s="138"/>
      <c r="F183" s="138"/>
      <c r="G183" s="138"/>
      <c r="H183" s="138"/>
      <c r="I183" s="138"/>
      <c r="J183" s="138"/>
      <c r="K183" s="138"/>
      <c r="L183" s="138"/>
      <c r="M183" s="138"/>
      <c r="N183" s="216">
        <f>BK183</f>
        <v>0</v>
      </c>
      <c r="O183" s="217"/>
      <c r="P183" s="217"/>
      <c r="Q183" s="217"/>
      <c r="R183" s="131"/>
      <c r="T183" s="132"/>
      <c r="U183" s="129"/>
      <c r="V183" s="129"/>
      <c r="W183" s="133">
        <f>SUM(W184:W196)</f>
        <v>55.331871999999997</v>
      </c>
      <c r="X183" s="129"/>
      <c r="Y183" s="133">
        <f>SUM(Y184:Y196)</f>
        <v>21.785384399999998</v>
      </c>
      <c r="Z183" s="129"/>
      <c r="AA183" s="134">
        <f>SUM(AA184:AA196)</f>
        <v>0.2142</v>
      </c>
      <c r="AR183" s="135" t="s">
        <v>79</v>
      </c>
      <c r="AT183" s="136" t="s">
        <v>70</v>
      </c>
      <c r="AU183" s="136" t="s">
        <v>79</v>
      </c>
      <c r="AY183" s="135" t="s">
        <v>126</v>
      </c>
      <c r="BK183" s="137">
        <f>SUM(BK184:BK196)</f>
        <v>0</v>
      </c>
    </row>
    <row r="184" spans="2:65" s="1" customFormat="1" ht="25.5" customHeight="1">
      <c r="B184" s="139"/>
      <c r="C184" s="140" t="s">
        <v>224</v>
      </c>
      <c r="D184" s="140" t="s">
        <v>127</v>
      </c>
      <c r="E184" s="141" t="s">
        <v>225</v>
      </c>
      <c r="F184" s="230" t="s">
        <v>226</v>
      </c>
      <c r="G184" s="230"/>
      <c r="H184" s="230"/>
      <c r="I184" s="230"/>
      <c r="J184" s="142" t="s">
        <v>188</v>
      </c>
      <c r="K184" s="143">
        <v>96.084000000000003</v>
      </c>
      <c r="L184" s="231"/>
      <c r="M184" s="231"/>
      <c r="N184" s="231">
        <f>ROUND(L184*K184,2)</f>
        <v>0</v>
      </c>
      <c r="O184" s="231"/>
      <c r="P184" s="231"/>
      <c r="Q184" s="231"/>
      <c r="R184" s="144"/>
      <c r="T184" s="145" t="s">
        <v>5</v>
      </c>
      <c r="U184" s="42" t="s">
        <v>36</v>
      </c>
      <c r="V184" s="146">
        <v>0.22800000000000001</v>
      </c>
      <c r="W184" s="146">
        <f>V184*K184</f>
        <v>21.907152</v>
      </c>
      <c r="X184" s="146">
        <v>1E-3</v>
      </c>
      <c r="Y184" s="146">
        <f>X184*K184</f>
        <v>9.6084000000000003E-2</v>
      </c>
      <c r="Z184" s="146">
        <v>0</v>
      </c>
      <c r="AA184" s="147">
        <f>Z184*K184</f>
        <v>0</v>
      </c>
      <c r="AR184" s="20" t="s">
        <v>131</v>
      </c>
      <c r="AT184" s="20" t="s">
        <v>127</v>
      </c>
      <c r="AU184" s="20" t="s">
        <v>93</v>
      </c>
      <c r="AY184" s="20" t="s">
        <v>126</v>
      </c>
      <c r="BE184" s="148">
        <f>IF(U184="základní",N184,0)</f>
        <v>0</v>
      </c>
      <c r="BF184" s="148">
        <f>IF(U184="snížená",N184,0)</f>
        <v>0</v>
      </c>
      <c r="BG184" s="148">
        <f>IF(U184="zákl. přenesená",N184,0)</f>
        <v>0</v>
      </c>
      <c r="BH184" s="148">
        <f>IF(U184="sníž. přenesená",N184,0)</f>
        <v>0</v>
      </c>
      <c r="BI184" s="148">
        <f>IF(U184="nulová",N184,0)</f>
        <v>0</v>
      </c>
      <c r="BJ184" s="20" t="s">
        <v>79</v>
      </c>
      <c r="BK184" s="148">
        <f>ROUND(L184*K184,2)</f>
        <v>0</v>
      </c>
      <c r="BL184" s="20" t="s">
        <v>131</v>
      </c>
      <c r="BM184" s="20" t="s">
        <v>227</v>
      </c>
    </row>
    <row r="185" spans="2:65" s="10" customFormat="1" ht="16.5" customHeight="1">
      <c r="B185" s="149"/>
      <c r="C185" s="150"/>
      <c r="D185" s="150"/>
      <c r="E185" s="151" t="s">
        <v>5</v>
      </c>
      <c r="F185" s="232" t="s">
        <v>228</v>
      </c>
      <c r="G185" s="233"/>
      <c r="H185" s="233"/>
      <c r="I185" s="233"/>
      <c r="J185" s="150"/>
      <c r="K185" s="152">
        <v>96.084000000000003</v>
      </c>
      <c r="L185" s="150"/>
      <c r="M185" s="150"/>
      <c r="N185" s="150"/>
      <c r="O185" s="150"/>
      <c r="P185" s="150"/>
      <c r="Q185" s="150"/>
      <c r="R185" s="153"/>
      <c r="T185" s="154"/>
      <c r="U185" s="150"/>
      <c r="V185" s="150"/>
      <c r="W185" s="150"/>
      <c r="X185" s="150"/>
      <c r="Y185" s="150"/>
      <c r="Z185" s="150"/>
      <c r="AA185" s="155"/>
      <c r="AT185" s="156" t="s">
        <v>134</v>
      </c>
      <c r="AU185" s="156" t="s">
        <v>93</v>
      </c>
      <c r="AV185" s="10" t="s">
        <v>93</v>
      </c>
      <c r="AW185" s="10" t="s">
        <v>29</v>
      </c>
      <c r="AX185" s="10" t="s">
        <v>71</v>
      </c>
      <c r="AY185" s="156" t="s">
        <v>126</v>
      </c>
    </row>
    <row r="186" spans="2:65" s="11" customFormat="1" ht="16.5" customHeight="1">
      <c r="B186" s="157"/>
      <c r="C186" s="158"/>
      <c r="D186" s="158"/>
      <c r="E186" s="159" t="s">
        <v>5</v>
      </c>
      <c r="F186" s="228" t="s">
        <v>135</v>
      </c>
      <c r="G186" s="229"/>
      <c r="H186" s="229"/>
      <c r="I186" s="229"/>
      <c r="J186" s="158"/>
      <c r="K186" s="160">
        <v>96.084000000000003</v>
      </c>
      <c r="L186" s="158"/>
      <c r="M186" s="158"/>
      <c r="N186" s="158"/>
      <c r="O186" s="158"/>
      <c r="P186" s="158"/>
      <c r="Q186" s="158"/>
      <c r="R186" s="161"/>
      <c r="T186" s="162"/>
      <c r="U186" s="158"/>
      <c r="V186" s="158"/>
      <c r="W186" s="158"/>
      <c r="X186" s="158"/>
      <c r="Y186" s="158"/>
      <c r="Z186" s="158"/>
      <c r="AA186" s="163"/>
      <c r="AT186" s="164" t="s">
        <v>134</v>
      </c>
      <c r="AU186" s="164" t="s">
        <v>93</v>
      </c>
      <c r="AV186" s="11" t="s">
        <v>131</v>
      </c>
      <c r="AW186" s="11" t="s">
        <v>29</v>
      </c>
      <c r="AX186" s="11" t="s">
        <v>79</v>
      </c>
      <c r="AY186" s="164" t="s">
        <v>126</v>
      </c>
    </row>
    <row r="187" spans="2:65" s="1" customFormat="1" ht="25.5" customHeight="1">
      <c r="B187" s="139"/>
      <c r="C187" s="140" t="s">
        <v>229</v>
      </c>
      <c r="D187" s="140" t="s">
        <v>127</v>
      </c>
      <c r="E187" s="141" t="s">
        <v>230</v>
      </c>
      <c r="F187" s="230" t="s">
        <v>231</v>
      </c>
      <c r="G187" s="230"/>
      <c r="H187" s="230"/>
      <c r="I187" s="230"/>
      <c r="J187" s="142" t="s">
        <v>232</v>
      </c>
      <c r="K187" s="143">
        <v>102</v>
      </c>
      <c r="L187" s="231"/>
      <c r="M187" s="231"/>
      <c r="N187" s="231">
        <f>ROUND(L187*K187,2)</f>
        <v>0</v>
      </c>
      <c r="O187" s="231"/>
      <c r="P187" s="231"/>
      <c r="Q187" s="231"/>
      <c r="R187" s="144"/>
      <c r="T187" s="145" t="s">
        <v>5</v>
      </c>
      <c r="U187" s="42" t="s">
        <v>36</v>
      </c>
      <c r="V187" s="146">
        <v>0.14000000000000001</v>
      </c>
      <c r="W187" s="146">
        <f>V187*K187</f>
        <v>14.280000000000001</v>
      </c>
      <c r="X187" s="146">
        <v>0.10095</v>
      </c>
      <c r="Y187" s="146">
        <f>X187*K187</f>
        <v>10.296899999999999</v>
      </c>
      <c r="Z187" s="146">
        <v>0</v>
      </c>
      <c r="AA187" s="147">
        <f>Z187*K187</f>
        <v>0</v>
      </c>
      <c r="AR187" s="20" t="s">
        <v>131</v>
      </c>
      <c r="AT187" s="20" t="s">
        <v>127</v>
      </c>
      <c r="AU187" s="20" t="s">
        <v>93</v>
      </c>
      <c r="AY187" s="20" t="s">
        <v>126</v>
      </c>
      <c r="BE187" s="148">
        <f>IF(U187="základní",N187,0)</f>
        <v>0</v>
      </c>
      <c r="BF187" s="148">
        <f>IF(U187="snížená",N187,0)</f>
        <v>0</v>
      </c>
      <c r="BG187" s="148">
        <f>IF(U187="zákl. přenesená",N187,0)</f>
        <v>0</v>
      </c>
      <c r="BH187" s="148">
        <f>IF(U187="sníž. přenesená",N187,0)</f>
        <v>0</v>
      </c>
      <c r="BI187" s="148">
        <f>IF(U187="nulová",N187,0)</f>
        <v>0</v>
      </c>
      <c r="BJ187" s="20" t="s">
        <v>79</v>
      </c>
      <c r="BK187" s="148">
        <f>ROUND(L187*K187,2)</f>
        <v>0</v>
      </c>
      <c r="BL187" s="20" t="s">
        <v>131</v>
      </c>
      <c r="BM187" s="20" t="s">
        <v>233</v>
      </c>
    </row>
    <row r="188" spans="2:65" s="10" customFormat="1" ht="16.5" customHeight="1">
      <c r="B188" s="149"/>
      <c r="C188" s="150"/>
      <c r="D188" s="150"/>
      <c r="E188" s="151" t="s">
        <v>5</v>
      </c>
      <c r="F188" s="232" t="s">
        <v>234</v>
      </c>
      <c r="G188" s="233"/>
      <c r="H188" s="233"/>
      <c r="I188" s="233"/>
      <c r="J188" s="150"/>
      <c r="K188" s="152">
        <v>102</v>
      </c>
      <c r="L188" s="150"/>
      <c r="M188" s="150"/>
      <c r="N188" s="150"/>
      <c r="O188" s="150"/>
      <c r="P188" s="150"/>
      <c r="Q188" s="150"/>
      <c r="R188" s="153"/>
      <c r="T188" s="154"/>
      <c r="U188" s="150"/>
      <c r="V188" s="150"/>
      <c r="W188" s="150"/>
      <c r="X188" s="150"/>
      <c r="Y188" s="150"/>
      <c r="Z188" s="150"/>
      <c r="AA188" s="155"/>
      <c r="AT188" s="156" t="s">
        <v>134</v>
      </c>
      <c r="AU188" s="156" t="s">
        <v>93</v>
      </c>
      <c r="AV188" s="10" t="s">
        <v>93</v>
      </c>
      <c r="AW188" s="10" t="s">
        <v>29</v>
      </c>
      <c r="AX188" s="10" t="s">
        <v>71</v>
      </c>
      <c r="AY188" s="156" t="s">
        <v>126</v>
      </c>
    </row>
    <row r="189" spans="2:65" s="11" customFormat="1" ht="16.5" customHeight="1">
      <c r="B189" s="157"/>
      <c r="C189" s="158"/>
      <c r="D189" s="158"/>
      <c r="E189" s="159" t="s">
        <v>5</v>
      </c>
      <c r="F189" s="228" t="s">
        <v>135</v>
      </c>
      <c r="G189" s="229"/>
      <c r="H189" s="229"/>
      <c r="I189" s="229"/>
      <c r="J189" s="158"/>
      <c r="K189" s="160">
        <v>102</v>
      </c>
      <c r="L189" s="158"/>
      <c r="M189" s="158"/>
      <c r="N189" s="158"/>
      <c r="O189" s="158"/>
      <c r="P189" s="158"/>
      <c r="Q189" s="158"/>
      <c r="R189" s="161"/>
      <c r="T189" s="162"/>
      <c r="U189" s="158"/>
      <c r="V189" s="158"/>
      <c r="W189" s="158"/>
      <c r="X189" s="158"/>
      <c r="Y189" s="158"/>
      <c r="Z189" s="158"/>
      <c r="AA189" s="163"/>
      <c r="AT189" s="164" t="s">
        <v>134</v>
      </c>
      <c r="AU189" s="164" t="s">
        <v>93</v>
      </c>
      <c r="AV189" s="11" t="s">
        <v>131</v>
      </c>
      <c r="AW189" s="11" t="s">
        <v>29</v>
      </c>
      <c r="AX189" s="11" t="s">
        <v>79</v>
      </c>
      <c r="AY189" s="164" t="s">
        <v>126</v>
      </c>
    </row>
    <row r="190" spans="2:65" s="1" customFormat="1" ht="16.5" customHeight="1">
      <c r="B190" s="139"/>
      <c r="C190" s="165" t="s">
        <v>235</v>
      </c>
      <c r="D190" s="165" t="s">
        <v>187</v>
      </c>
      <c r="E190" s="166" t="s">
        <v>236</v>
      </c>
      <c r="F190" s="234" t="s">
        <v>237</v>
      </c>
      <c r="G190" s="234"/>
      <c r="H190" s="234"/>
      <c r="I190" s="234"/>
      <c r="J190" s="167" t="s">
        <v>232</v>
      </c>
      <c r="K190" s="168">
        <v>204</v>
      </c>
      <c r="L190" s="235"/>
      <c r="M190" s="235"/>
      <c r="N190" s="235">
        <f>ROUND(L190*K190,2)</f>
        <v>0</v>
      </c>
      <c r="O190" s="231"/>
      <c r="P190" s="231"/>
      <c r="Q190" s="231"/>
      <c r="R190" s="144"/>
      <c r="T190" s="145" t="s">
        <v>5</v>
      </c>
      <c r="U190" s="42" t="s">
        <v>36</v>
      </c>
      <c r="V190" s="146">
        <v>0</v>
      </c>
      <c r="W190" s="146">
        <f>V190*K190</f>
        <v>0</v>
      </c>
      <c r="X190" s="146">
        <v>2.1999999999999999E-2</v>
      </c>
      <c r="Y190" s="146">
        <f>X190*K190</f>
        <v>4.4879999999999995</v>
      </c>
      <c r="Z190" s="146">
        <v>0</v>
      </c>
      <c r="AA190" s="147">
        <f>Z190*K190</f>
        <v>0</v>
      </c>
      <c r="AR190" s="20" t="s">
        <v>165</v>
      </c>
      <c r="AT190" s="20" t="s">
        <v>187</v>
      </c>
      <c r="AU190" s="20" t="s">
        <v>93</v>
      </c>
      <c r="AY190" s="20" t="s">
        <v>126</v>
      </c>
      <c r="BE190" s="148">
        <f>IF(U190="základní",N190,0)</f>
        <v>0</v>
      </c>
      <c r="BF190" s="148">
        <f>IF(U190="snížená",N190,0)</f>
        <v>0</v>
      </c>
      <c r="BG190" s="148">
        <f>IF(U190="zákl. přenesená",N190,0)</f>
        <v>0</v>
      </c>
      <c r="BH190" s="148">
        <f>IF(U190="sníž. přenesená",N190,0)</f>
        <v>0</v>
      </c>
      <c r="BI190" s="148">
        <f>IF(U190="nulová",N190,0)</f>
        <v>0</v>
      </c>
      <c r="BJ190" s="20" t="s">
        <v>79</v>
      </c>
      <c r="BK190" s="148">
        <f>ROUND(L190*K190,2)</f>
        <v>0</v>
      </c>
      <c r="BL190" s="20" t="s">
        <v>131</v>
      </c>
      <c r="BM190" s="20" t="s">
        <v>238</v>
      </c>
    </row>
    <row r="191" spans="2:65" s="1" customFormat="1" ht="25.5" customHeight="1">
      <c r="B191" s="139"/>
      <c r="C191" s="140" t="s">
        <v>239</v>
      </c>
      <c r="D191" s="140" t="s">
        <v>127</v>
      </c>
      <c r="E191" s="141" t="s">
        <v>240</v>
      </c>
      <c r="F191" s="230" t="s">
        <v>241</v>
      </c>
      <c r="G191" s="230"/>
      <c r="H191" s="230"/>
      <c r="I191" s="230"/>
      <c r="J191" s="142" t="s">
        <v>138</v>
      </c>
      <c r="K191" s="143">
        <v>3.06</v>
      </c>
      <c r="L191" s="231"/>
      <c r="M191" s="231"/>
      <c r="N191" s="231">
        <f>ROUND(L191*K191,2)</f>
        <v>0</v>
      </c>
      <c r="O191" s="231"/>
      <c r="P191" s="231"/>
      <c r="Q191" s="231"/>
      <c r="R191" s="144"/>
      <c r="T191" s="145" t="s">
        <v>5</v>
      </c>
      <c r="U191" s="42" t="s">
        <v>36</v>
      </c>
      <c r="V191" s="146">
        <v>1.4419999999999999</v>
      </c>
      <c r="W191" s="146">
        <f>V191*K191</f>
        <v>4.4125199999999998</v>
      </c>
      <c r="X191" s="146">
        <v>2.2563399999999998</v>
      </c>
      <c r="Y191" s="146">
        <f>X191*K191</f>
        <v>6.9044003999999992</v>
      </c>
      <c r="Z191" s="146">
        <v>0</v>
      </c>
      <c r="AA191" s="147">
        <f>Z191*K191</f>
        <v>0</v>
      </c>
      <c r="AR191" s="20" t="s">
        <v>131</v>
      </c>
      <c r="AT191" s="20" t="s">
        <v>127</v>
      </c>
      <c r="AU191" s="20" t="s">
        <v>93</v>
      </c>
      <c r="AY191" s="20" t="s">
        <v>126</v>
      </c>
      <c r="BE191" s="148">
        <f>IF(U191="základní",N191,0)</f>
        <v>0</v>
      </c>
      <c r="BF191" s="148">
        <f>IF(U191="snížená",N191,0)</f>
        <v>0</v>
      </c>
      <c r="BG191" s="148">
        <f>IF(U191="zákl. přenesená",N191,0)</f>
        <v>0</v>
      </c>
      <c r="BH191" s="148">
        <f>IF(U191="sníž. přenesená",N191,0)</f>
        <v>0</v>
      </c>
      <c r="BI191" s="148">
        <f>IF(U191="nulová",N191,0)</f>
        <v>0</v>
      </c>
      <c r="BJ191" s="20" t="s">
        <v>79</v>
      </c>
      <c r="BK191" s="148">
        <f>ROUND(L191*K191,2)</f>
        <v>0</v>
      </c>
      <c r="BL191" s="20" t="s">
        <v>131</v>
      </c>
      <c r="BM191" s="20" t="s">
        <v>242</v>
      </c>
    </row>
    <row r="192" spans="2:65" s="10" customFormat="1" ht="16.5" customHeight="1">
      <c r="B192" s="149"/>
      <c r="C192" s="150"/>
      <c r="D192" s="150"/>
      <c r="E192" s="151" t="s">
        <v>5</v>
      </c>
      <c r="F192" s="232" t="s">
        <v>243</v>
      </c>
      <c r="G192" s="233"/>
      <c r="H192" s="233"/>
      <c r="I192" s="233"/>
      <c r="J192" s="150"/>
      <c r="K192" s="152">
        <v>3.06</v>
      </c>
      <c r="L192" s="150"/>
      <c r="M192" s="150"/>
      <c r="N192" s="150"/>
      <c r="O192" s="150"/>
      <c r="P192" s="150"/>
      <c r="Q192" s="150"/>
      <c r="R192" s="153"/>
      <c r="T192" s="154"/>
      <c r="U192" s="150"/>
      <c r="V192" s="150"/>
      <c r="W192" s="150"/>
      <c r="X192" s="150"/>
      <c r="Y192" s="150"/>
      <c r="Z192" s="150"/>
      <c r="AA192" s="155"/>
      <c r="AT192" s="156" t="s">
        <v>134</v>
      </c>
      <c r="AU192" s="156" t="s">
        <v>93</v>
      </c>
      <c r="AV192" s="10" t="s">
        <v>93</v>
      </c>
      <c r="AW192" s="10" t="s">
        <v>29</v>
      </c>
      <c r="AX192" s="10" t="s">
        <v>71</v>
      </c>
      <c r="AY192" s="156" t="s">
        <v>126</v>
      </c>
    </row>
    <row r="193" spans="2:65" s="11" customFormat="1" ht="16.5" customHeight="1">
      <c r="B193" s="157"/>
      <c r="C193" s="158"/>
      <c r="D193" s="158"/>
      <c r="E193" s="159" t="s">
        <v>5</v>
      </c>
      <c r="F193" s="228" t="s">
        <v>135</v>
      </c>
      <c r="G193" s="229"/>
      <c r="H193" s="229"/>
      <c r="I193" s="229"/>
      <c r="J193" s="158"/>
      <c r="K193" s="160">
        <v>3.06</v>
      </c>
      <c r="L193" s="158"/>
      <c r="M193" s="158"/>
      <c r="N193" s="158"/>
      <c r="O193" s="158"/>
      <c r="P193" s="158"/>
      <c r="Q193" s="158"/>
      <c r="R193" s="161"/>
      <c r="T193" s="162"/>
      <c r="U193" s="158"/>
      <c r="V193" s="158"/>
      <c r="W193" s="158"/>
      <c r="X193" s="158"/>
      <c r="Y193" s="158"/>
      <c r="Z193" s="158"/>
      <c r="AA193" s="163"/>
      <c r="AT193" s="164" t="s">
        <v>134</v>
      </c>
      <c r="AU193" s="164" t="s">
        <v>93</v>
      </c>
      <c r="AV193" s="11" t="s">
        <v>131</v>
      </c>
      <c r="AW193" s="11" t="s">
        <v>29</v>
      </c>
      <c r="AX193" s="11" t="s">
        <v>79</v>
      </c>
      <c r="AY193" s="164" t="s">
        <v>126</v>
      </c>
    </row>
    <row r="194" spans="2:65" s="1" customFormat="1" ht="25.5" customHeight="1">
      <c r="B194" s="139"/>
      <c r="C194" s="140" t="s">
        <v>244</v>
      </c>
      <c r="D194" s="140" t="s">
        <v>127</v>
      </c>
      <c r="E194" s="141" t="s">
        <v>245</v>
      </c>
      <c r="F194" s="230" t="s">
        <v>246</v>
      </c>
      <c r="G194" s="230"/>
      <c r="H194" s="230"/>
      <c r="I194" s="230"/>
      <c r="J194" s="142" t="s">
        <v>232</v>
      </c>
      <c r="K194" s="143">
        <v>23.8</v>
      </c>
      <c r="L194" s="231"/>
      <c r="M194" s="231"/>
      <c r="N194" s="231">
        <f>ROUND(L194*K194,2)</f>
        <v>0</v>
      </c>
      <c r="O194" s="231"/>
      <c r="P194" s="231"/>
      <c r="Q194" s="231"/>
      <c r="R194" s="144"/>
      <c r="T194" s="145" t="s">
        <v>5</v>
      </c>
      <c r="U194" s="42" t="s">
        <v>36</v>
      </c>
      <c r="V194" s="146">
        <v>0.61899999999999999</v>
      </c>
      <c r="W194" s="146">
        <f>V194*K194</f>
        <v>14.732200000000001</v>
      </c>
      <c r="X194" s="146">
        <v>0</v>
      </c>
      <c r="Y194" s="146">
        <f>X194*K194</f>
        <v>0</v>
      </c>
      <c r="Z194" s="146">
        <v>8.9999999999999993E-3</v>
      </c>
      <c r="AA194" s="147">
        <f>Z194*K194</f>
        <v>0.2142</v>
      </c>
      <c r="AR194" s="20" t="s">
        <v>131</v>
      </c>
      <c r="AT194" s="20" t="s">
        <v>127</v>
      </c>
      <c r="AU194" s="20" t="s">
        <v>93</v>
      </c>
      <c r="AY194" s="20" t="s">
        <v>126</v>
      </c>
      <c r="BE194" s="148">
        <f>IF(U194="základní",N194,0)</f>
        <v>0</v>
      </c>
      <c r="BF194" s="148">
        <f>IF(U194="snížená",N194,0)</f>
        <v>0</v>
      </c>
      <c r="BG194" s="148">
        <f>IF(U194="zákl. přenesená",N194,0)</f>
        <v>0</v>
      </c>
      <c r="BH194" s="148">
        <f>IF(U194="sníž. přenesená",N194,0)</f>
        <v>0</v>
      </c>
      <c r="BI194" s="148">
        <f>IF(U194="nulová",N194,0)</f>
        <v>0</v>
      </c>
      <c r="BJ194" s="20" t="s">
        <v>79</v>
      </c>
      <c r="BK194" s="148">
        <f>ROUND(L194*K194,2)</f>
        <v>0</v>
      </c>
      <c r="BL194" s="20" t="s">
        <v>131</v>
      </c>
      <c r="BM194" s="20" t="s">
        <v>247</v>
      </c>
    </row>
    <row r="195" spans="2:65" s="10" customFormat="1" ht="16.5" customHeight="1">
      <c r="B195" s="149"/>
      <c r="C195" s="150"/>
      <c r="D195" s="150"/>
      <c r="E195" s="151" t="s">
        <v>5</v>
      </c>
      <c r="F195" s="232" t="s">
        <v>248</v>
      </c>
      <c r="G195" s="233"/>
      <c r="H195" s="233"/>
      <c r="I195" s="233"/>
      <c r="J195" s="150"/>
      <c r="K195" s="152">
        <v>23.8</v>
      </c>
      <c r="L195" s="150"/>
      <c r="M195" s="150"/>
      <c r="N195" s="150"/>
      <c r="O195" s="150"/>
      <c r="P195" s="150"/>
      <c r="Q195" s="150"/>
      <c r="R195" s="153"/>
      <c r="T195" s="154"/>
      <c r="U195" s="150"/>
      <c r="V195" s="150"/>
      <c r="W195" s="150"/>
      <c r="X195" s="150"/>
      <c r="Y195" s="150"/>
      <c r="Z195" s="150"/>
      <c r="AA195" s="155"/>
      <c r="AT195" s="156" t="s">
        <v>134</v>
      </c>
      <c r="AU195" s="156" t="s">
        <v>93</v>
      </c>
      <c r="AV195" s="10" t="s">
        <v>93</v>
      </c>
      <c r="AW195" s="10" t="s">
        <v>29</v>
      </c>
      <c r="AX195" s="10" t="s">
        <v>71</v>
      </c>
      <c r="AY195" s="156" t="s">
        <v>126</v>
      </c>
    </row>
    <row r="196" spans="2:65" s="11" customFormat="1" ht="16.5" customHeight="1">
      <c r="B196" s="157"/>
      <c r="C196" s="158"/>
      <c r="D196" s="158"/>
      <c r="E196" s="159" t="s">
        <v>5</v>
      </c>
      <c r="F196" s="228" t="s">
        <v>135</v>
      </c>
      <c r="G196" s="229"/>
      <c r="H196" s="229"/>
      <c r="I196" s="229"/>
      <c r="J196" s="158"/>
      <c r="K196" s="160">
        <v>23.8</v>
      </c>
      <c r="L196" s="158"/>
      <c r="M196" s="158"/>
      <c r="N196" s="158"/>
      <c r="O196" s="158"/>
      <c r="P196" s="158"/>
      <c r="Q196" s="158"/>
      <c r="R196" s="161"/>
      <c r="T196" s="162"/>
      <c r="U196" s="158"/>
      <c r="V196" s="158"/>
      <c r="W196" s="158"/>
      <c r="X196" s="158"/>
      <c r="Y196" s="158"/>
      <c r="Z196" s="158"/>
      <c r="AA196" s="163"/>
      <c r="AT196" s="164" t="s">
        <v>134</v>
      </c>
      <c r="AU196" s="164" t="s">
        <v>93</v>
      </c>
      <c r="AV196" s="11" t="s">
        <v>131</v>
      </c>
      <c r="AW196" s="11" t="s">
        <v>29</v>
      </c>
      <c r="AX196" s="11" t="s">
        <v>79</v>
      </c>
      <c r="AY196" s="164" t="s">
        <v>126</v>
      </c>
    </row>
    <row r="197" spans="2:65" s="9" customFormat="1" ht="29.85" customHeight="1">
      <c r="B197" s="128"/>
      <c r="C197" s="129"/>
      <c r="D197" s="138" t="s">
        <v>109</v>
      </c>
      <c r="E197" s="138"/>
      <c r="F197" s="138"/>
      <c r="G197" s="138"/>
      <c r="H197" s="138"/>
      <c r="I197" s="138"/>
      <c r="J197" s="138"/>
      <c r="K197" s="138"/>
      <c r="L197" s="138"/>
      <c r="M197" s="138"/>
      <c r="N197" s="214">
        <f>BK197</f>
        <v>0</v>
      </c>
      <c r="O197" s="215"/>
      <c r="P197" s="215"/>
      <c r="Q197" s="215"/>
      <c r="R197" s="131"/>
      <c r="T197" s="132"/>
      <c r="U197" s="129"/>
      <c r="V197" s="129"/>
      <c r="W197" s="133">
        <f>SUM(W198:W207)</f>
        <v>2.7553299999999998</v>
      </c>
      <c r="X197" s="129"/>
      <c r="Y197" s="133">
        <f>SUM(Y198:Y207)</f>
        <v>0</v>
      </c>
      <c r="Z197" s="129"/>
      <c r="AA197" s="134">
        <f>SUM(AA198:AA207)</f>
        <v>0</v>
      </c>
      <c r="AR197" s="135" t="s">
        <v>79</v>
      </c>
      <c r="AT197" s="136" t="s">
        <v>70</v>
      </c>
      <c r="AU197" s="136" t="s">
        <v>79</v>
      </c>
      <c r="AY197" s="135" t="s">
        <v>126</v>
      </c>
      <c r="BK197" s="137">
        <f>SUM(BK198:BK207)</f>
        <v>0</v>
      </c>
    </row>
    <row r="198" spans="2:65" s="1" customFormat="1" ht="25.5" customHeight="1">
      <c r="B198" s="139"/>
      <c r="C198" s="140" t="s">
        <v>249</v>
      </c>
      <c r="D198" s="140" t="s">
        <v>127</v>
      </c>
      <c r="E198" s="141" t="s">
        <v>250</v>
      </c>
      <c r="F198" s="230" t="s">
        <v>251</v>
      </c>
      <c r="G198" s="230"/>
      <c r="H198" s="230"/>
      <c r="I198" s="230"/>
      <c r="J198" s="142" t="s">
        <v>174</v>
      </c>
      <c r="K198" s="143">
        <v>53.68</v>
      </c>
      <c r="L198" s="231"/>
      <c r="M198" s="231"/>
      <c r="N198" s="231">
        <f>ROUND(L198*K198,2)</f>
        <v>0</v>
      </c>
      <c r="O198" s="231"/>
      <c r="P198" s="231"/>
      <c r="Q198" s="231"/>
      <c r="R198" s="144"/>
      <c r="T198" s="145" t="s">
        <v>5</v>
      </c>
      <c r="U198" s="42" t="s">
        <v>36</v>
      </c>
      <c r="V198" s="146">
        <v>0.03</v>
      </c>
      <c r="W198" s="146">
        <f>V198*K198</f>
        <v>1.6103999999999998</v>
      </c>
      <c r="X198" s="146">
        <v>0</v>
      </c>
      <c r="Y198" s="146">
        <f>X198*K198</f>
        <v>0</v>
      </c>
      <c r="Z198" s="146">
        <v>0</v>
      </c>
      <c r="AA198" s="147">
        <f>Z198*K198</f>
        <v>0</v>
      </c>
      <c r="AR198" s="20" t="s">
        <v>131</v>
      </c>
      <c r="AT198" s="20" t="s">
        <v>127</v>
      </c>
      <c r="AU198" s="20" t="s">
        <v>93</v>
      </c>
      <c r="AY198" s="20" t="s">
        <v>126</v>
      </c>
      <c r="BE198" s="148">
        <f>IF(U198="základní",N198,0)</f>
        <v>0</v>
      </c>
      <c r="BF198" s="148">
        <f>IF(U198="snížená",N198,0)</f>
        <v>0</v>
      </c>
      <c r="BG198" s="148">
        <f>IF(U198="zákl. přenesená",N198,0)</f>
        <v>0</v>
      </c>
      <c r="BH198" s="148">
        <f>IF(U198="sníž. přenesená",N198,0)</f>
        <v>0</v>
      </c>
      <c r="BI198" s="148">
        <f>IF(U198="nulová",N198,0)</f>
        <v>0</v>
      </c>
      <c r="BJ198" s="20" t="s">
        <v>79</v>
      </c>
      <c r="BK198" s="148">
        <f>ROUND(L198*K198,2)</f>
        <v>0</v>
      </c>
      <c r="BL198" s="20" t="s">
        <v>131</v>
      </c>
      <c r="BM198" s="20" t="s">
        <v>252</v>
      </c>
    </row>
    <row r="199" spans="2:65" s="10" customFormat="1" ht="16.5" customHeight="1">
      <c r="B199" s="149"/>
      <c r="C199" s="150"/>
      <c r="D199" s="150"/>
      <c r="E199" s="151" t="s">
        <v>5</v>
      </c>
      <c r="F199" s="232" t="s">
        <v>253</v>
      </c>
      <c r="G199" s="233"/>
      <c r="H199" s="233"/>
      <c r="I199" s="233"/>
      <c r="J199" s="150"/>
      <c r="K199" s="152">
        <v>53.68</v>
      </c>
      <c r="L199" s="150"/>
      <c r="M199" s="150"/>
      <c r="N199" s="150"/>
      <c r="O199" s="150"/>
      <c r="P199" s="150"/>
      <c r="Q199" s="150"/>
      <c r="R199" s="153"/>
      <c r="T199" s="154"/>
      <c r="U199" s="150"/>
      <c r="V199" s="150"/>
      <c r="W199" s="150"/>
      <c r="X199" s="150"/>
      <c r="Y199" s="150"/>
      <c r="Z199" s="150"/>
      <c r="AA199" s="155"/>
      <c r="AT199" s="156" t="s">
        <v>134</v>
      </c>
      <c r="AU199" s="156" t="s">
        <v>93</v>
      </c>
      <c r="AV199" s="10" t="s">
        <v>93</v>
      </c>
      <c r="AW199" s="10" t="s">
        <v>29</v>
      </c>
      <c r="AX199" s="10" t="s">
        <v>71</v>
      </c>
      <c r="AY199" s="156" t="s">
        <v>126</v>
      </c>
    </row>
    <row r="200" spans="2:65" s="11" customFormat="1" ht="16.5" customHeight="1">
      <c r="B200" s="157"/>
      <c r="C200" s="158"/>
      <c r="D200" s="158"/>
      <c r="E200" s="159" t="s">
        <v>5</v>
      </c>
      <c r="F200" s="228" t="s">
        <v>135</v>
      </c>
      <c r="G200" s="229"/>
      <c r="H200" s="229"/>
      <c r="I200" s="229"/>
      <c r="J200" s="158"/>
      <c r="K200" s="160">
        <v>53.68</v>
      </c>
      <c r="L200" s="158"/>
      <c r="M200" s="158"/>
      <c r="N200" s="158"/>
      <c r="O200" s="158"/>
      <c r="P200" s="158"/>
      <c r="Q200" s="158"/>
      <c r="R200" s="161"/>
      <c r="T200" s="162"/>
      <c r="U200" s="158"/>
      <c r="V200" s="158"/>
      <c r="W200" s="158"/>
      <c r="X200" s="158"/>
      <c r="Y200" s="158"/>
      <c r="Z200" s="158"/>
      <c r="AA200" s="163"/>
      <c r="AT200" s="164" t="s">
        <v>134</v>
      </c>
      <c r="AU200" s="164" t="s">
        <v>93</v>
      </c>
      <c r="AV200" s="11" t="s">
        <v>131</v>
      </c>
      <c r="AW200" s="11" t="s">
        <v>29</v>
      </c>
      <c r="AX200" s="11" t="s">
        <v>79</v>
      </c>
      <c r="AY200" s="164" t="s">
        <v>126</v>
      </c>
    </row>
    <row r="201" spans="2:65" s="1" customFormat="1" ht="25.5" customHeight="1">
      <c r="B201" s="139"/>
      <c r="C201" s="140" t="s">
        <v>254</v>
      </c>
      <c r="D201" s="140" t="s">
        <v>127</v>
      </c>
      <c r="E201" s="141" t="s">
        <v>255</v>
      </c>
      <c r="F201" s="230" t="s">
        <v>256</v>
      </c>
      <c r="G201" s="230"/>
      <c r="H201" s="230"/>
      <c r="I201" s="230"/>
      <c r="J201" s="142" t="s">
        <v>174</v>
      </c>
      <c r="K201" s="143">
        <v>483.12</v>
      </c>
      <c r="L201" s="231"/>
      <c r="M201" s="231"/>
      <c r="N201" s="231">
        <f>ROUND(L201*K201,2)</f>
        <v>0</v>
      </c>
      <c r="O201" s="231"/>
      <c r="P201" s="231"/>
      <c r="Q201" s="231"/>
      <c r="R201" s="144"/>
      <c r="T201" s="145" t="s">
        <v>5</v>
      </c>
      <c r="U201" s="42" t="s">
        <v>36</v>
      </c>
      <c r="V201" s="146">
        <v>2E-3</v>
      </c>
      <c r="W201" s="146">
        <f>V201*K201</f>
        <v>0.96623999999999999</v>
      </c>
      <c r="X201" s="146">
        <v>0</v>
      </c>
      <c r="Y201" s="146">
        <f>X201*K201</f>
        <v>0</v>
      </c>
      <c r="Z201" s="146">
        <v>0</v>
      </c>
      <c r="AA201" s="147">
        <f>Z201*K201</f>
        <v>0</v>
      </c>
      <c r="AR201" s="20" t="s">
        <v>131</v>
      </c>
      <c r="AT201" s="20" t="s">
        <v>127</v>
      </c>
      <c r="AU201" s="20" t="s">
        <v>93</v>
      </c>
      <c r="AY201" s="20" t="s">
        <v>126</v>
      </c>
      <c r="BE201" s="148">
        <f>IF(U201="základní",N201,0)</f>
        <v>0</v>
      </c>
      <c r="BF201" s="148">
        <f>IF(U201="snížená",N201,0)</f>
        <v>0</v>
      </c>
      <c r="BG201" s="148">
        <f>IF(U201="zákl. přenesená",N201,0)</f>
        <v>0</v>
      </c>
      <c r="BH201" s="148">
        <f>IF(U201="sníž. přenesená",N201,0)</f>
        <v>0</v>
      </c>
      <c r="BI201" s="148">
        <f>IF(U201="nulová",N201,0)</f>
        <v>0</v>
      </c>
      <c r="BJ201" s="20" t="s">
        <v>79</v>
      </c>
      <c r="BK201" s="148">
        <f>ROUND(L201*K201,2)</f>
        <v>0</v>
      </c>
      <c r="BL201" s="20" t="s">
        <v>131</v>
      </c>
      <c r="BM201" s="20" t="s">
        <v>257</v>
      </c>
    </row>
    <row r="202" spans="2:65" s="1" customFormat="1" ht="25.5" customHeight="1">
      <c r="B202" s="139"/>
      <c r="C202" s="140" t="s">
        <v>258</v>
      </c>
      <c r="D202" s="140" t="s">
        <v>127</v>
      </c>
      <c r="E202" s="141" t="s">
        <v>259</v>
      </c>
      <c r="F202" s="230" t="s">
        <v>260</v>
      </c>
      <c r="G202" s="230"/>
      <c r="H202" s="230"/>
      <c r="I202" s="230"/>
      <c r="J202" s="142" t="s">
        <v>174</v>
      </c>
      <c r="K202" s="143">
        <v>0.214</v>
      </c>
      <c r="L202" s="231"/>
      <c r="M202" s="231"/>
      <c r="N202" s="231">
        <f>ROUND(L202*K202,2)</f>
        <v>0</v>
      </c>
      <c r="O202" s="231"/>
      <c r="P202" s="231"/>
      <c r="Q202" s="231"/>
      <c r="R202" s="144"/>
      <c r="T202" s="145" t="s">
        <v>5</v>
      </c>
      <c r="U202" s="42" t="s">
        <v>36</v>
      </c>
      <c r="V202" s="146">
        <v>0.83499999999999996</v>
      </c>
      <c r="W202" s="146">
        <f>V202*K202</f>
        <v>0.17868999999999999</v>
      </c>
      <c r="X202" s="146">
        <v>0</v>
      </c>
      <c r="Y202" s="146">
        <f>X202*K202</f>
        <v>0</v>
      </c>
      <c r="Z202" s="146">
        <v>0</v>
      </c>
      <c r="AA202" s="147">
        <f>Z202*K202</f>
        <v>0</v>
      </c>
      <c r="AR202" s="20" t="s">
        <v>131</v>
      </c>
      <c r="AT202" s="20" t="s">
        <v>127</v>
      </c>
      <c r="AU202" s="20" t="s">
        <v>93</v>
      </c>
      <c r="AY202" s="20" t="s">
        <v>126</v>
      </c>
      <c r="BE202" s="148">
        <f>IF(U202="základní",N202,0)</f>
        <v>0</v>
      </c>
      <c r="BF202" s="148">
        <f>IF(U202="snížená",N202,0)</f>
        <v>0</v>
      </c>
      <c r="BG202" s="148">
        <f>IF(U202="zákl. přenesená",N202,0)</f>
        <v>0</v>
      </c>
      <c r="BH202" s="148">
        <f>IF(U202="sníž. přenesená",N202,0)</f>
        <v>0</v>
      </c>
      <c r="BI202" s="148">
        <f>IF(U202="nulová",N202,0)</f>
        <v>0</v>
      </c>
      <c r="BJ202" s="20" t="s">
        <v>79</v>
      </c>
      <c r="BK202" s="148">
        <f>ROUND(L202*K202,2)</f>
        <v>0</v>
      </c>
      <c r="BL202" s="20" t="s">
        <v>131</v>
      </c>
      <c r="BM202" s="20" t="s">
        <v>261</v>
      </c>
    </row>
    <row r="203" spans="2:65" s="10" customFormat="1" ht="16.5" customHeight="1">
      <c r="B203" s="149"/>
      <c r="C203" s="150"/>
      <c r="D203" s="150"/>
      <c r="E203" s="151" t="s">
        <v>5</v>
      </c>
      <c r="F203" s="232" t="s">
        <v>262</v>
      </c>
      <c r="G203" s="233"/>
      <c r="H203" s="233"/>
      <c r="I203" s="233"/>
      <c r="J203" s="150"/>
      <c r="K203" s="152">
        <v>0.214</v>
      </c>
      <c r="L203" s="150"/>
      <c r="M203" s="150"/>
      <c r="N203" s="150"/>
      <c r="O203" s="150"/>
      <c r="P203" s="150"/>
      <c r="Q203" s="150"/>
      <c r="R203" s="153"/>
      <c r="T203" s="154"/>
      <c r="U203" s="150"/>
      <c r="V203" s="150"/>
      <c r="W203" s="150"/>
      <c r="X203" s="150"/>
      <c r="Y203" s="150"/>
      <c r="Z203" s="150"/>
      <c r="AA203" s="155"/>
      <c r="AT203" s="156" t="s">
        <v>134</v>
      </c>
      <c r="AU203" s="156" t="s">
        <v>93</v>
      </c>
      <c r="AV203" s="10" t="s">
        <v>93</v>
      </c>
      <c r="AW203" s="10" t="s">
        <v>29</v>
      </c>
      <c r="AX203" s="10" t="s">
        <v>71</v>
      </c>
      <c r="AY203" s="156" t="s">
        <v>126</v>
      </c>
    </row>
    <row r="204" spans="2:65" s="11" customFormat="1" ht="16.5" customHeight="1">
      <c r="B204" s="157"/>
      <c r="C204" s="158"/>
      <c r="D204" s="158"/>
      <c r="E204" s="159" t="s">
        <v>5</v>
      </c>
      <c r="F204" s="228" t="s">
        <v>135</v>
      </c>
      <c r="G204" s="229"/>
      <c r="H204" s="229"/>
      <c r="I204" s="229"/>
      <c r="J204" s="158"/>
      <c r="K204" s="160">
        <v>0.214</v>
      </c>
      <c r="L204" s="158"/>
      <c r="M204" s="158"/>
      <c r="N204" s="158"/>
      <c r="O204" s="158"/>
      <c r="P204" s="158"/>
      <c r="Q204" s="158"/>
      <c r="R204" s="161"/>
      <c r="T204" s="162"/>
      <c r="U204" s="158"/>
      <c r="V204" s="158"/>
      <c r="W204" s="158"/>
      <c r="X204" s="158"/>
      <c r="Y204" s="158"/>
      <c r="Z204" s="158"/>
      <c r="AA204" s="163"/>
      <c r="AT204" s="164" t="s">
        <v>134</v>
      </c>
      <c r="AU204" s="164" t="s">
        <v>93</v>
      </c>
      <c r="AV204" s="11" t="s">
        <v>131</v>
      </c>
      <c r="AW204" s="11" t="s">
        <v>29</v>
      </c>
      <c r="AX204" s="11" t="s">
        <v>79</v>
      </c>
      <c r="AY204" s="164" t="s">
        <v>126</v>
      </c>
    </row>
    <row r="205" spans="2:65" s="1" customFormat="1" ht="38.25" customHeight="1">
      <c r="B205" s="139"/>
      <c r="C205" s="140" t="s">
        <v>263</v>
      </c>
      <c r="D205" s="140" t="s">
        <v>127</v>
      </c>
      <c r="E205" s="141" t="s">
        <v>264</v>
      </c>
      <c r="F205" s="230" t="s">
        <v>265</v>
      </c>
      <c r="G205" s="230"/>
      <c r="H205" s="230"/>
      <c r="I205" s="230"/>
      <c r="J205" s="142" t="s">
        <v>174</v>
      </c>
      <c r="K205" s="143">
        <v>53.68</v>
      </c>
      <c r="L205" s="231"/>
      <c r="M205" s="231"/>
      <c r="N205" s="231">
        <f>ROUND(L205*K205,2)</f>
        <v>0</v>
      </c>
      <c r="O205" s="231"/>
      <c r="P205" s="231"/>
      <c r="Q205" s="231"/>
      <c r="R205" s="144"/>
      <c r="T205" s="145" t="s">
        <v>5</v>
      </c>
      <c r="U205" s="42" t="s">
        <v>36</v>
      </c>
      <c r="V205" s="146">
        <v>0</v>
      </c>
      <c r="W205" s="146">
        <f>V205*K205</f>
        <v>0</v>
      </c>
      <c r="X205" s="146">
        <v>0</v>
      </c>
      <c r="Y205" s="146">
        <f>X205*K205</f>
        <v>0</v>
      </c>
      <c r="Z205" s="146">
        <v>0</v>
      </c>
      <c r="AA205" s="147">
        <f>Z205*K205</f>
        <v>0</v>
      </c>
      <c r="AR205" s="20" t="s">
        <v>131</v>
      </c>
      <c r="AT205" s="20" t="s">
        <v>127</v>
      </c>
      <c r="AU205" s="20" t="s">
        <v>93</v>
      </c>
      <c r="AY205" s="20" t="s">
        <v>126</v>
      </c>
      <c r="BE205" s="148">
        <f>IF(U205="základní",N205,0)</f>
        <v>0</v>
      </c>
      <c r="BF205" s="148">
        <f>IF(U205="snížená",N205,0)</f>
        <v>0</v>
      </c>
      <c r="BG205" s="148">
        <f>IF(U205="zákl. přenesená",N205,0)</f>
        <v>0</v>
      </c>
      <c r="BH205" s="148">
        <f>IF(U205="sníž. přenesená",N205,0)</f>
        <v>0</v>
      </c>
      <c r="BI205" s="148">
        <f>IF(U205="nulová",N205,0)</f>
        <v>0</v>
      </c>
      <c r="BJ205" s="20" t="s">
        <v>79</v>
      </c>
      <c r="BK205" s="148">
        <f>ROUND(L205*K205,2)</f>
        <v>0</v>
      </c>
      <c r="BL205" s="20" t="s">
        <v>131</v>
      </c>
      <c r="BM205" s="20" t="s">
        <v>266</v>
      </c>
    </row>
    <row r="206" spans="2:65" s="10" customFormat="1" ht="16.5" customHeight="1">
      <c r="B206" s="149"/>
      <c r="C206" s="150"/>
      <c r="D206" s="150"/>
      <c r="E206" s="151" t="s">
        <v>5</v>
      </c>
      <c r="F206" s="232" t="s">
        <v>253</v>
      </c>
      <c r="G206" s="233"/>
      <c r="H206" s="233"/>
      <c r="I206" s="233"/>
      <c r="J206" s="150"/>
      <c r="K206" s="152">
        <v>53.68</v>
      </c>
      <c r="L206" s="150"/>
      <c r="M206" s="150"/>
      <c r="N206" s="150"/>
      <c r="O206" s="150"/>
      <c r="P206" s="150"/>
      <c r="Q206" s="150"/>
      <c r="R206" s="153"/>
      <c r="T206" s="154"/>
      <c r="U206" s="150"/>
      <c r="V206" s="150"/>
      <c r="W206" s="150"/>
      <c r="X206" s="150"/>
      <c r="Y206" s="150"/>
      <c r="Z206" s="150"/>
      <c r="AA206" s="155"/>
      <c r="AT206" s="156" t="s">
        <v>134</v>
      </c>
      <c r="AU206" s="156" t="s">
        <v>93</v>
      </c>
      <c r="AV206" s="10" t="s">
        <v>93</v>
      </c>
      <c r="AW206" s="10" t="s">
        <v>29</v>
      </c>
      <c r="AX206" s="10" t="s">
        <v>71</v>
      </c>
      <c r="AY206" s="156" t="s">
        <v>126</v>
      </c>
    </row>
    <row r="207" spans="2:65" s="11" customFormat="1" ht="16.5" customHeight="1">
      <c r="B207" s="157"/>
      <c r="C207" s="158"/>
      <c r="D207" s="158"/>
      <c r="E207" s="159" t="s">
        <v>5</v>
      </c>
      <c r="F207" s="228" t="s">
        <v>135</v>
      </c>
      <c r="G207" s="229"/>
      <c r="H207" s="229"/>
      <c r="I207" s="229"/>
      <c r="J207" s="158"/>
      <c r="K207" s="160">
        <v>53.68</v>
      </c>
      <c r="L207" s="158"/>
      <c r="M207" s="158"/>
      <c r="N207" s="158"/>
      <c r="O207" s="158"/>
      <c r="P207" s="158"/>
      <c r="Q207" s="158"/>
      <c r="R207" s="161"/>
      <c r="T207" s="162"/>
      <c r="U207" s="158"/>
      <c r="V207" s="158"/>
      <c r="W207" s="158"/>
      <c r="X207" s="158"/>
      <c r="Y207" s="158"/>
      <c r="Z207" s="158"/>
      <c r="AA207" s="163"/>
      <c r="AT207" s="164" t="s">
        <v>134</v>
      </c>
      <c r="AU207" s="164" t="s">
        <v>93</v>
      </c>
      <c r="AV207" s="11" t="s">
        <v>131</v>
      </c>
      <c r="AW207" s="11" t="s">
        <v>29</v>
      </c>
      <c r="AX207" s="11" t="s">
        <v>79</v>
      </c>
      <c r="AY207" s="164" t="s">
        <v>126</v>
      </c>
    </row>
    <row r="208" spans="2:65" s="9" customFormat="1" ht="29.85" customHeight="1">
      <c r="B208" s="128"/>
      <c r="C208" s="129"/>
      <c r="D208" s="138" t="s">
        <v>110</v>
      </c>
      <c r="E208" s="138"/>
      <c r="F208" s="138"/>
      <c r="G208" s="138"/>
      <c r="H208" s="138"/>
      <c r="I208" s="138"/>
      <c r="J208" s="138"/>
      <c r="K208" s="138"/>
      <c r="L208" s="138"/>
      <c r="M208" s="138"/>
      <c r="N208" s="214">
        <f>BK208</f>
        <v>0</v>
      </c>
      <c r="O208" s="215"/>
      <c r="P208" s="215"/>
      <c r="Q208" s="215"/>
      <c r="R208" s="131"/>
      <c r="T208" s="132"/>
      <c r="U208" s="129"/>
      <c r="V208" s="129"/>
      <c r="W208" s="133">
        <f>W209</f>
        <v>3.3419099999999999</v>
      </c>
      <c r="X208" s="129"/>
      <c r="Y208" s="133">
        <f>Y209</f>
        <v>0</v>
      </c>
      <c r="Z208" s="129"/>
      <c r="AA208" s="134">
        <f>AA209</f>
        <v>0</v>
      </c>
      <c r="AR208" s="135" t="s">
        <v>79</v>
      </c>
      <c r="AT208" s="136" t="s">
        <v>70</v>
      </c>
      <c r="AU208" s="136" t="s">
        <v>79</v>
      </c>
      <c r="AY208" s="135" t="s">
        <v>126</v>
      </c>
      <c r="BK208" s="137">
        <f>BK209</f>
        <v>0</v>
      </c>
    </row>
    <row r="209" spans="2:65" s="1" customFormat="1" ht="38.25" customHeight="1">
      <c r="B209" s="139"/>
      <c r="C209" s="140" t="s">
        <v>267</v>
      </c>
      <c r="D209" s="140" t="s">
        <v>127</v>
      </c>
      <c r="E209" s="141" t="s">
        <v>268</v>
      </c>
      <c r="F209" s="230" t="s">
        <v>269</v>
      </c>
      <c r="G209" s="230"/>
      <c r="H209" s="230"/>
      <c r="I209" s="230"/>
      <c r="J209" s="142" t="s">
        <v>174</v>
      </c>
      <c r="K209" s="143">
        <v>50.634999999999998</v>
      </c>
      <c r="L209" s="231"/>
      <c r="M209" s="231"/>
      <c r="N209" s="231">
        <f>ROUND(L209*K209,2)</f>
        <v>0</v>
      </c>
      <c r="O209" s="231"/>
      <c r="P209" s="231"/>
      <c r="Q209" s="231"/>
      <c r="R209" s="144"/>
      <c r="T209" s="145" t="s">
        <v>5</v>
      </c>
      <c r="U209" s="169" t="s">
        <v>36</v>
      </c>
      <c r="V209" s="170">
        <v>6.6000000000000003E-2</v>
      </c>
      <c r="W209" s="170">
        <f>V209*K209</f>
        <v>3.3419099999999999</v>
      </c>
      <c r="X209" s="170">
        <v>0</v>
      </c>
      <c r="Y209" s="170">
        <f>X209*K209</f>
        <v>0</v>
      </c>
      <c r="Z209" s="170">
        <v>0</v>
      </c>
      <c r="AA209" s="171">
        <f>Z209*K209</f>
        <v>0</v>
      </c>
      <c r="AR209" s="20" t="s">
        <v>131</v>
      </c>
      <c r="AT209" s="20" t="s">
        <v>127</v>
      </c>
      <c r="AU209" s="20" t="s">
        <v>93</v>
      </c>
      <c r="AY209" s="20" t="s">
        <v>126</v>
      </c>
      <c r="BE209" s="148">
        <f>IF(U209="základní",N209,0)</f>
        <v>0</v>
      </c>
      <c r="BF209" s="148">
        <f>IF(U209="snížená",N209,0)</f>
        <v>0</v>
      </c>
      <c r="BG209" s="148">
        <f>IF(U209="zákl. přenesená",N209,0)</f>
        <v>0</v>
      </c>
      <c r="BH209" s="148">
        <f>IF(U209="sníž. přenesená",N209,0)</f>
        <v>0</v>
      </c>
      <c r="BI209" s="148">
        <f>IF(U209="nulová",N209,0)</f>
        <v>0</v>
      </c>
      <c r="BJ209" s="20" t="s">
        <v>79</v>
      </c>
      <c r="BK209" s="148">
        <f>ROUND(L209*K209,2)</f>
        <v>0</v>
      </c>
      <c r="BL209" s="20" t="s">
        <v>131</v>
      </c>
      <c r="BM209" s="20" t="s">
        <v>270</v>
      </c>
    </row>
    <row r="210" spans="2:65" s="1" customFormat="1" ht="6.95" customHeight="1">
      <c r="B210" s="57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9"/>
    </row>
  </sheetData>
  <mergeCells count="219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N95:Q95"/>
    <mergeCell ref="N97:Q97"/>
    <mergeCell ref="L99:Q99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F119:I119"/>
    <mergeCell ref="L119:M119"/>
    <mergeCell ref="N119:Q119"/>
    <mergeCell ref="F120:I120"/>
    <mergeCell ref="F121:I121"/>
    <mergeCell ref="F122:I122"/>
    <mergeCell ref="L122:M122"/>
    <mergeCell ref="N122:Q122"/>
    <mergeCell ref="F123:I123"/>
    <mergeCell ref="F124:I124"/>
    <mergeCell ref="F125:I125"/>
    <mergeCell ref="L125:M125"/>
    <mergeCell ref="N125:Q125"/>
    <mergeCell ref="F126:I126"/>
    <mergeCell ref="F127:I127"/>
    <mergeCell ref="F128:I128"/>
    <mergeCell ref="F129:I129"/>
    <mergeCell ref="L129:M129"/>
    <mergeCell ref="N129:Q129"/>
    <mergeCell ref="F130:I130"/>
    <mergeCell ref="F131:I131"/>
    <mergeCell ref="F132:I132"/>
    <mergeCell ref="L132:M132"/>
    <mergeCell ref="N132:Q132"/>
    <mergeCell ref="F133:I133"/>
    <mergeCell ref="F134:I134"/>
    <mergeCell ref="F135:I135"/>
    <mergeCell ref="L135:M135"/>
    <mergeCell ref="N135:Q135"/>
    <mergeCell ref="F136:I136"/>
    <mergeCell ref="F137:I137"/>
    <mergeCell ref="F138:I138"/>
    <mergeCell ref="L138:M138"/>
    <mergeCell ref="N138:Q138"/>
    <mergeCell ref="F139:I139"/>
    <mergeCell ref="F140:I140"/>
    <mergeCell ref="F141:I141"/>
    <mergeCell ref="L141:M141"/>
    <mergeCell ref="N141:Q141"/>
    <mergeCell ref="F142:I142"/>
    <mergeCell ref="F143:I143"/>
    <mergeCell ref="F144:I144"/>
    <mergeCell ref="L144:M144"/>
    <mergeCell ref="N144:Q144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L150:M150"/>
    <mergeCell ref="N150:Q150"/>
    <mergeCell ref="F151:I151"/>
    <mergeCell ref="F152:I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F159:I159"/>
    <mergeCell ref="F160:I160"/>
    <mergeCell ref="L160:M160"/>
    <mergeCell ref="N160:Q160"/>
    <mergeCell ref="F161:I161"/>
    <mergeCell ref="F162:I162"/>
    <mergeCell ref="F163:I163"/>
    <mergeCell ref="F164:I164"/>
    <mergeCell ref="L164:M164"/>
    <mergeCell ref="N164:Q164"/>
    <mergeCell ref="F165:I165"/>
    <mergeCell ref="F166:I166"/>
    <mergeCell ref="F168:I168"/>
    <mergeCell ref="L168:M168"/>
    <mergeCell ref="N168:Q168"/>
    <mergeCell ref="F169:I169"/>
    <mergeCell ref="F170:I170"/>
    <mergeCell ref="F172:I172"/>
    <mergeCell ref="L172:M172"/>
    <mergeCell ref="N172:Q172"/>
    <mergeCell ref="F173:I173"/>
    <mergeCell ref="F174:I174"/>
    <mergeCell ref="F175:I175"/>
    <mergeCell ref="L175:M175"/>
    <mergeCell ref="N175:Q175"/>
    <mergeCell ref="F176:I176"/>
    <mergeCell ref="F177:I177"/>
    <mergeCell ref="F178:I178"/>
    <mergeCell ref="L178:M178"/>
    <mergeCell ref="N178:Q178"/>
    <mergeCell ref="F179:I179"/>
    <mergeCell ref="L179:M179"/>
    <mergeCell ref="N179:Q179"/>
    <mergeCell ref="F180:I180"/>
    <mergeCell ref="F181:I181"/>
    <mergeCell ref="F182:I182"/>
    <mergeCell ref="L182:M182"/>
    <mergeCell ref="N182:Q182"/>
    <mergeCell ref="F184:I184"/>
    <mergeCell ref="L184:M184"/>
    <mergeCell ref="N184:Q184"/>
    <mergeCell ref="F185:I185"/>
    <mergeCell ref="F186:I186"/>
    <mergeCell ref="F195:I195"/>
    <mergeCell ref="F196:I196"/>
    <mergeCell ref="F198:I198"/>
    <mergeCell ref="L198:M198"/>
    <mergeCell ref="N198:Q198"/>
    <mergeCell ref="F187:I187"/>
    <mergeCell ref="L187:M187"/>
    <mergeCell ref="N187:Q187"/>
    <mergeCell ref="F188:I188"/>
    <mergeCell ref="F189:I189"/>
    <mergeCell ref="F190:I190"/>
    <mergeCell ref="L190:M190"/>
    <mergeCell ref="N190:Q190"/>
    <mergeCell ref="F191:I191"/>
    <mergeCell ref="L191:M191"/>
    <mergeCell ref="N191:Q191"/>
    <mergeCell ref="H1:K1"/>
    <mergeCell ref="F204:I204"/>
    <mergeCell ref="F205:I205"/>
    <mergeCell ref="L205:M205"/>
    <mergeCell ref="N205:Q205"/>
    <mergeCell ref="F206:I206"/>
    <mergeCell ref="F207:I207"/>
    <mergeCell ref="F209:I209"/>
    <mergeCell ref="L209:M209"/>
    <mergeCell ref="N209:Q209"/>
    <mergeCell ref="F199:I199"/>
    <mergeCell ref="F200:I200"/>
    <mergeCell ref="F201:I201"/>
    <mergeCell ref="L201:M201"/>
    <mergeCell ref="N201:Q201"/>
    <mergeCell ref="F202:I202"/>
    <mergeCell ref="L202:M202"/>
    <mergeCell ref="N202:Q202"/>
    <mergeCell ref="F203:I203"/>
    <mergeCell ref="F192:I192"/>
    <mergeCell ref="F193:I193"/>
    <mergeCell ref="F194:I194"/>
    <mergeCell ref="L194:M194"/>
    <mergeCell ref="N194:Q194"/>
    <mergeCell ref="S2:AC2"/>
    <mergeCell ref="N116:Q116"/>
    <mergeCell ref="N117:Q117"/>
    <mergeCell ref="N118:Q118"/>
    <mergeCell ref="N167:Q167"/>
    <mergeCell ref="N171:Q171"/>
    <mergeCell ref="N183:Q183"/>
    <mergeCell ref="N197:Q197"/>
    <mergeCell ref="N208:Q208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N89:Q89"/>
    <mergeCell ref="N90:Q90"/>
    <mergeCell ref="N91:Q91"/>
    <mergeCell ref="N92:Q92"/>
    <mergeCell ref="N93:Q93"/>
    <mergeCell ref="N94:Q94"/>
  </mergeCells>
  <hyperlinks>
    <hyperlink ref="F1:G1" location="C2" display="1) Krycí list rozpočtu"/>
    <hyperlink ref="H1:K1" location="C86" display="2) Rekapitulace rozpočtu"/>
    <hyperlink ref="L1" location="C11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24"/>
  <sheetViews>
    <sheetView showGridLines="0" workbookViewId="0">
      <pane ySplit="1" topLeftCell="A112" activePane="bottomLeft" state="frozen"/>
      <selection pane="bottomLeft" activeCell="N118" sqref="N118:Q11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3"/>
      <c r="B1" s="13"/>
      <c r="C1" s="13"/>
      <c r="D1" s="14" t="s">
        <v>1</v>
      </c>
      <c r="E1" s="13"/>
      <c r="F1" s="15" t="s">
        <v>88</v>
      </c>
      <c r="G1" s="15"/>
      <c r="H1" s="227" t="s">
        <v>89</v>
      </c>
      <c r="I1" s="227"/>
      <c r="J1" s="227"/>
      <c r="K1" s="227"/>
      <c r="L1" s="15" t="s">
        <v>90</v>
      </c>
      <c r="M1" s="13"/>
      <c r="N1" s="13"/>
      <c r="O1" s="14" t="s">
        <v>91</v>
      </c>
      <c r="P1" s="13"/>
      <c r="Q1" s="13"/>
      <c r="R1" s="13"/>
      <c r="S1" s="15" t="s">
        <v>92</v>
      </c>
      <c r="T1" s="15"/>
      <c r="U1" s="103"/>
      <c r="V1" s="10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173" t="s">
        <v>8</v>
      </c>
      <c r="T2" s="174"/>
      <c r="U2" s="174"/>
      <c r="V2" s="174"/>
      <c r="W2" s="174"/>
      <c r="X2" s="174"/>
      <c r="Y2" s="174"/>
      <c r="Z2" s="174"/>
      <c r="AA2" s="174"/>
      <c r="AB2" s="174"/>
      <c r="AC2" s="174"/>
      <c r="AT2" s="20" t="s">
        <v>83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93</v>
      </c>
    </row>
    <row r="4" spans="1:66" ht="36.950000000000003" customHeight="1">
      <c r="B4" s="24"/>
      <c r="C4" s="198" t="s">
        <v>94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"/>
      <c r="T4" s="19" t="s">
        <v>13</v>
      </c>
      <c r="AT4" s="20" t="s">
        <v>6</v>
      </c>
    </row>
    <row r="5" spans="1:66" ht="6.95" customHeight="1"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5"/>
    </row>
    <row r="6" spans="1:66" ht="25.35" customHeight="1">
      <c r="B6" s="24"/>
      <c r="C6" s="26"/>
      <c r="D6" s="30" t="s">
        <v>17</v>
      </c>
      <c r="E6" s="26"/>
      <c r="F6" s="219" t="str">
        <f>'Rekapitulace stavby'!K6</f>
        <v>Cesta U Černohousky</v>
      </c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6"/>
      <c r="R6" s="25"/>
    </row>
    <row r="7" spans="1:66" s="1" customFormat="1" ht="32.85" customHeight="1">
      <c r="B7" s="33"/>
      <c r="C7" s="34"/>
      <c r="D7" s="29" t="s">
        <v>95</v>
      </c>
      <c r="E7" s="34"/>
      <c r="F7" s="208" t="s">
        <v>271</v>
      </c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34"/>
      <c r="R7" s="35"/>
    </row>
    <row r="8" spans="1:66" s="1" customFormat="1" ht="14.45" customHeight="1">
      <c r="B8" s="33"/>
      <c r="C8" s="34"/>
      <c r="D8" s="30" t="s">
        <v>19</v>
      </c>
      <c r="E8" s="34"/>
      <c r="F8" s="28" t="s">
        <v>5</v>
      </c>
      <c r="G8" s="34"/>
      <c r="H8" s="34"/>
      <c r="I8" s="34"/>
      <c r="J8" s="34"/>
      <c r="K8" s="34"/>
      <c r="L8" s="34"/>
      <c r="M8" s="30" t="s">
        <v>20</v>
      </c>
      <c r="N8" s="34"/>
      <c r="O8" s="28" t="s">
        <v>5</v>
      </c>
      <c r="P8" s="34"/>
      <c r="Q8" s="34"/>
      <c r="R8" s="35"/>
    </row>
    <row r="9" spans="1:66" s="1" customFormat="1" ht="14.45" customHeight="1">
      <c r="B9" s="33"/>
      <c r="C9" s="34"/>
      <c r="D9" s="30" t="s">
        <v>21</v>
      </c>
      <c r="E9" s="34"/>
      <c r="F9" s="28" t="s">
        <v>22</v>
      </c>
      <c r="G9" s="34"/>
      <c r="H9" s="34"/>
      <c r="I9" s="34"/>
      <c r="J9" s="34"/>
      <c r="K9" s="34"/>
      <c r="L9" s="34"/>
      <c r="M9" s="30" t="s">
        <v>23</v>
      </c>
      <c r="N9" s="34"/>
      <c r="O9" s="221">
        <f>'Rekapitulace stavby'!AN8</f>
        <v>43263</v>
      </c>
      <c r="P9" s="221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30" t="s">
        <v>24</v>
      </c>
      <c r="E11" s="34"/>
      <c r="F11" s="34"/>
      <c r="G11" s="34"/>
      <c r="H11" s="34"/>
      <c r="I11" s="34"/>
      <c r="J11" s="34"/>
      <c r="K11" s="34"/>
      <c r="L11" s="34"/>
      <c r="M11" s="30" t="s">
        <v>25</v>
      </c>
      <c r="N11" s="34"/>
      <c r="O11" s="207" t="str">
        <f>IF('Rekapitulace stavby'!AN10="","",'Rekapitulace stavby'!AN10)</f>
        <v/>
      </c>
      <c r="P11" s="207"/>
      <c r="Q11" s="34"/>
      <c r="R11" s="35"/>
    </row>
    <row r="12" spans="1:66" s="1" customFormat="1" ht="18" customHeight="1">
      <c r="B12" s="33"/>
      <c r="C12" s="34"/>
      <c r="D12" s="34"/>
      <c r="E12" s="28" t="str">
        <f>IF('Rekapitulace stavby'!E11="","",'Rekapitulace stavby'!E11)</f>
        <v xml:space="preserve"> </v>
      </c>
      <c r="F12" s="34"/>
      <c r="G12" s="34"/>
      <c r="H12" s="34"/>
      <c r="I12" s="34"/>
      <c r="J12" s="34"/>
      <c r="K12" s="34"/>
      <c r="L12" s="34"/>
      <c r="M12" s="30" t="s">
        <v>26</v>
      </c>
      <c r="N12" s="34"/>
      <c r="O12" s="207" t="str">
        <f>IF('Rekapitulace stavby'!AN11="","",'Rekapitulace stavby'!AN11)</f>
        <v/>
      </c>
      <c r="P12" s="207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30" t="s">
        <v>27</v>
      </c>
      <c r="E14" s="34"/>
      <c r="F14" s="34"/>
      <c r="G14" s="34"/>
      <c r="H14" s="34"/>
      <c r="I14" s="34"/>
      <c r="J14" s="34"/>
      <c r="K14" s="34"/>
      <c r="L14" s="34"/>
      <c r="M14" s="30" t="s">
        <v>25</v>
      </c>
      <c r="N14" s="34"/>
      <c r="O14" s="207" t="str">
        <f>IF('Rekapitulace stavby'!AN13="","",'Rekapitulace stavby'!AN13)</f>
        <v/>
      </c>
      <c r="P14" s="207"/>
      <c r="Q14" s="34"/>
      <c r="R14" s="35"/>
    </row>
    <row r="15" spans="1:66" s="1" customFormat="1" ht="18" customHeight="1">
      <c r="B15" s="33"/>
      <c r="C15" s="34"/>
      <c r="D15" s="34"/>
      <c r="E15" s="28" t="str">
        <f>IF('Rekapitulace stavby'!E14="","",'Rekapitulace stavby'!E14)</f>
        <v xml:space="preserve"> </v>
      </c>
      <c r="F15" s="34"/>
      <c r="G15" s="34"/>
      <c r="H15" s="34"/>
      <c r="I15" s="34"/>
      <c r="J15" s="34"/>
      <c r="K15" s="34"/>
      <c r="L15" s="34"/>
      <c r="M15" s="30" t="s">
        <v>26</v>
      </c>
      <c r="N15" s="34"/>
      <c r="O15" s="207" t="str">
        <f>IF('Rekapitulace stavby'!AN14="","",'Rekapitulace stavby'!AN14)</f>
        <v/>
      </c>
      <c r="P15" s="207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30" t="s">
        <v>28</v>
      </c>
      <c r="E17" s="34"/>
      <c r="F17" s="34"/>
      <c r="G17" s="34"/>
      <c r="H17" s="34"/>
      <c r="I17" s="34"/>
      <c r="J17" s="34"/>
      <c r="K17" s="34"/>
      <c r="L17" s="34"/>
      <c r="M17" s="30" t="s">
        <v>25</v>
      </c>
      <c r="N17" s="34"/>
      <c r="O17" s="207" t="str">
        <f>IF('Rekapitulace stavby'!AN16="","",'Rekapitulace stavby'!AN16)</f>
        <v/>
      </c>
      <c r="P17" s="207"/>
      <c r="Q17" s="34"/>
      <c r="R17" s="35"/>
    </row>
    <row r="18" spans="2:18" s="1" customFormat="1" ht="18" customHeight="1">
      <c r="B18" s="33"/>
      <c r="C18" s="34"/>
      <c r="D18" s="34"/>
      <c r="E18" s="28" t="str">
        <f>IF('Rekapitulace stavby'!E17="","",'Rekapitulace stavby'!E17)</f>
        <v xml:space="preserve"> </v>
      </c>
      <c r="F18" s="34"/>
      <c r="G18" s="34"/>
      <c r="H18" s="34"/>
      <c r="I18" s="34"/>
      <c r="J18" s="34"/>
      <c r="K18" s="34"/>
      <c r="L18" s="34"/>
      <c r="M18" s="30" t="s">
        <v>26</v>
      </c>
      <c r="N18" s="34"/>
      <c r="O18" s="207" t="str">
        <f>IF('Rekapitulace stavby'!AN17="","",'Rekapitulace stavby'!AN17)</f>
        <v/>
      </c>
      <c r="P18" s="207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30" t="s">
        <v>30</v>
      </c>
      <c r="E20" s="34"/>
      <c r="F20" s="34"/>
      <c r="G20" s="34"/>
      <c r="H20" s="34"/>
      <c r="I20" s="34"/>
      <c r="J20" s="34"/>
      <c r="K20" s="34"/>
      <c r="L20" s="34"/>
      <c r="M20" s="30" t="s">
        <v>25</v>
      </c>
      <c r="N20" s="34"/>
      <c r="O20" s="207" t="str">
        <f>IF('Rekapitulace stavby'!AN19="","",'Rekapitulace stavby'!AN19)</f>
        <v/>
      </c>
      <c r="P20" s="207"/>
      <c r="Q20" s="34"/>
      <c r="R20" s="35"/>
    </row>
    <row r="21" spans="2:18" s="1" customFormat="1" ht="18" customHeight="1">
      <c r="B21" s="33"/>
      <c r="C21" s="34"/>
      <c r="D21" s="34"/>
      <c r="E21" s="28" t="str">
        <f>IF('Rekapitulace stavby'!E20="","",'Rekapitulace stavby'!E20)</f>
        <v xml:space="preserve"> </v>
      </c>
      <c r="F21" s="34"/>
      <c r="G21" s="34"/>
      <c r="H21" s="34"/>
      <c r="I21" s="34"/>
      <c r="J21" s="34"/>
      <c r="K21" s="34"/>
      <c r="L21" s="34"/>
      <c r="M21" s="30" t="s">
        <v>26</v>
      </c>
      <c r="N21" s="34"/>
      <c r="O21" s="207" t="str">
        <f>IF('Rekapitulace stavby'!AN20="","",'Rekapitulace stavby'!AN20)</f>
        <v/>
      </c>
      <c r="P21" s="207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30" t="s">
        <v>31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16.5" customHeight="1">
      <c r="B24" s="33"/>
      <c r="C24" s="34"/>
      <c r="D24" s="34"/>
      <c r="E24" s="209" t="s">
        <v>5</v>
      </c>
      <c r="F24" s="209"/>
      <c r="G24" s="209"/>
      <c r="H24" s="209"/>
      <c r="I24" s="209"/>
      <c r="J24" s="209"/>
      <c r="K24" s="209"/>
      <c r="L24" s="209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04" t="s">
        <v>97</v>
      </c>
      <c r="E27" s="34"/>
      <c r="F27" s="34"/>
      <c r="G27" s="34"/>
      <c r="H27" s="34"/>
      <c r="I27" s="34"/>
      <c r="J27" s="34"/>
      <c r="K27" s="34"/>
      <c r="L27" s="34"/>
      <c r="M27" s="182">
        <f>N88</f>
        <v>0</v>
      </c>
      <c r="N27" s="182"/>
      <c r="O27" s="182"/>
      <c r="P27" s="182"/>
      <c r="Q27" s="34"/>
      <c r="R27" s="35"/>
    </row>
    <row r="28" spans="2:18" s="1" customFormat="1" ht="14.45" customHeight="1">
      <c r="B28" s="33"/>
      <c r="C28" s="34"/>
      <c r="D28" s="32" t="s">
        <v>98</v>
      </c>
      <c r="E28" s="34"/>
      <c r="F28" s="34"/>
      <c r="G28" s="34"/>
      <c r="H28" s="34"/>
      <c r="I28" s="34"/>
      <c r="J28" s="34"/>
      <c r="K28" s="34"/>
      <c r="L28" s="34"/>
      <c r="M28" s="182">
        <f>N92</f>
        <v>0</v>
      </c>
      <c r="N28" s="182"/>
      <c r="O28" s="182"/>
      <c r="P28" s="182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05" t="s">
        <v>34</v>
      </c>
      <c r="E30" s="34"/>
      <c r="F30" s="34"/>
      <c r="G30" s="34"/>
      <c r="H30" s="34"/>
      <c r="I30" s="34"/>
      <c r="J30" s="34"/>
      <c r="K30" s="34"/>
      <c r="L30" s="34"/>
      <c r="M30" s="251">
        <f>ROUND(M27+M28,2)</f>
        <v>0</v>
      </c>
      <c r="N30" s="218"/>
      <c r="O30" s="218"/>
      <c r="P30" s="218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35</v>
      </c>
      <c r="E32" s="40" t="s">
        <v>36</v>
      </c>
      <c r="F32" s="41">
        <v>0.21</v>
      </c>
      <c r="G32" s="106" t="s">
        <v>37</v>
      </c>
      <c r="H32" s="248">
        <f>ROUND((SUM(BE92:BE93)+SUM(BE111:BE123)), 2)</f>
        <v>0</v>
      </c>
      <c r="I32" s="218"/>
      <c r="J32" s="218"/>
      <c r="K32" s="34"/>
      <c r="L32" s="34"/>
      <c r="M32" s="248">
        <f>ROUND(ROUND((SUM(BE92:BE93)+SUM(BE111:BE123)), 2)*F32, 2)</f>
        <v>0</v>
      </c>
      <c r="N32" s="218"/>
      <c r="O32" s="218"/>
      <c r="P32" s="218"/>
      <c r="Q32" s="34"/>
      <c r="R32" s="35"/>
    </row>
    <row r="33" spans="2:18" s="1" customFormat="1" ht="14.45" customHeight="1">
      <c r="B33" s="33"/>
      <c r="C33" s="34"/>
      <c r="D33" s="34"/>
      <c r="E33" s="40" t="s">
        <v>38</v>
      </c>
      <c r="F33" s="41">
        <v>0.15</v>
      </c>
      <c r="G33" s="106" t="s">
        <v>37</v>
      </c>
      <c r="H33" s="248">
        <f>ROUND((SUM(BF92:BF93)+SUM(BF111:BF123)), 2)</f>
        <v>0</v>
      </c>
      <c r="I33" s="218"/>
      <c r="J33" s="218"/>
      <c r="K33" s="34"/>
      <c r="L33" s="34"/>
      <c r="M33" s="248">
        <f>ROUND(ROUND((SUM(BF92:BF93)+SUM(BF111:BF123)), 2)*F33, 2)</f>
        <v>0</v>
      </c>
      <c r="N33" s="218"/>
      <c r="O33" s="218"/>
      <c r="P33" s="218"/>
      <c r="Q33" s="34"/>
      <c r="R33" s="35"/>
    </row>
    <row r="34" spans="2:18" s="1" customFormat="1" ht="14.45" hidden="1" customHeight="1">
      <c r="B34" s="33"/>
      <c r="C34" s="34"/>
      <c r="D34" s="34"/>
      <c r="E34" s="40" t="s">
        <v>39</v>
      </c>
      <c r="F34" s="41">
        <v>0.21</v>
      </c>
      <c r="G34" s="106" t="s">
        <v>37</v>
      </c>
      <c r="H34" s="248">
        <f>ROUND((SUM(BG92:BG93)+SUM(BG111:BG123)), 2)</f>
        <v>0</v>
      </c>
      <c r="I34" s="218"/>
      <c r="J34" s="218"/>
      <c r="K34" s="34"/>
      <c r="L34" s="34"/>
      <c r="M34" s="248">
        <v>0</v>
      </c>
      <c r="N34" s="218"/>
      <c r="O34" s="218"/>
      <c r="P34" s="218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40</v>
      </c>
      <c r="F35" s="41">
        <v>0.15</v>
      </c>
      <c r="G35" s="106" t="s">
        <v>37</v>
      </c>
      <c r="H35" s="248">
        <f>ROUND((SUM(BH92:BH93)+SUM(BH111:BH123)), 2)</f>
        <v>0</v>
      </c>
      <c r="I35" s="218"/>
      <c r="J35" s="218"/>
      <c r="K35" s="34"/>
      <c r="L35" s="34"/>
      <c r="M35" s="248">
        <v>0</v>
      </c>
      <c r="N35" s="218"/>
      <c r="O35" s="218"/>
      <c r="P35" s="218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41</v>
      </c>
      <c r="F36" s="41">
        <v>0</v>
      </c>
      <c r="G36" s="106" t="s">
        <v>37</v>
      </c>
      <c r="H36" s="248">
        <f>ROUND((SUM(BI92:BI93)+SUM(BI111:BI123)), 2)</f>
        <v>0</v>
      </c>
      <c r="I36" s="218"/>
      <c r="J36" s="218"/>
      <c r="K36" s="34"/>
      <c r="L36" s="34"/>
      <c r="M36" s="248">
        <v>0</v>
      </c>
      <c r="N36" s="218"/>
      <c r="O36" s="218"/>
      <c r="P36" s="218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102"/>
      <c r="D38" s="107" t="s">
        <v>42</v>
      </c>
      <c r="E38" s="73"/>
      <c r="F38" s="73"/>
      <c r="G38" s="108" t="s">
        <v>43</v>
      </c>
      <c r="H38" s="109" t="s">
        <v>44</v>
      </c>
      <c r="I38" s="73"/>
      <c r="J38" s="73"/>
      <c r="K38" s="73"/>
      <c r="L38" s="249">
        <f>SUM(M30:M36)</f>
        <v>0</v>
      </c>
      <c r="M38" s="249"/>
      <c r="N38" s="249"/>
      <c r="O38" s="249"/>
      <c r="P38" s="250"/>
      <c r="Q38" s="102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5"/>
    </row>
    <row r="42" spans="2:18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5"/>
    </row>
    <row r="43" spans="2:18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5"/>
    </row>
    <row r="44" spans="2:18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5"/>
    </row>
    <row r="45" spans="2:18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5"/>
    </row>
    <row r="46" spans="2:18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5"/>
    </row>
    <row r="47" spans="2:18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5"/>
    </row>
    <row r="48" spans="2:18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5"/>
    </row>
    <row r="49" spans="2:18"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5"/>
    </row>
    <row r="50" spans="2:18" s="1" customFormat="1" ht="15">
      <c r="B50" s="33"/>
      <c r="C50" s="34"/>
      <c r="D50" s="48" t="s">
        <v>45</v>
      </c>
      <c r="E50" s="49"/>
      <c r="F50" s="49"/>
      <c r="G50" s="49"/>
      <c r="H50" s="50"/>
      <c r="I50" s="34"/>
      <c r="J50" s="48" t="s">
        <v>46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4"/>
      <c r="C51" s="26"/>
      <c r="D51" s="51"/>
      <c r="E51" s="26"/>
      <c r="F51" s="26"/>
      <c r="G51" s="26"/>
      <c r="H51" s="52"/>
      <c r="I51" s="26"/>
      <c r="J51" s="51"/>
      <c r="K51" s="26"/>
      <c r="L51" s="26"/>
      <c r="M51" s="26"/>
      <c r="N51" s="26"/>
      <c r="O51" s="26"/>
      <c r="P51" s="52"/>
      <c r="Q51" s="26"/>
      <c r="R51" s="25"/>
    </row>
    <row r="52" spans="2:18">
      <c r="B52" s="24"/>
      <c r="C52" s="26"/>
      <c r="D52" s="51"/>
      <c r="E52" s="26"/>
      <c r="F52" s="26"/>
      <c r="G52" s="26"/>
      <c r="H52" s="52"/>
      <c r="I52" s="26"/>
      <c r="J52" s="51"/>
      <c r="K52" s="26"/>
      <c r="L52" s="26"/>
      <c r="M52" s="26"/>
      <c r="N52" s="26"/>
      <c r="O52" s="26"/>
      <c r="P52" s="52"/>
      <c r="Q52" s="26"/>
      <c r="R52" s="25"/>
    </row>
    <row r="53" spans="2:18">
      <c r="B53" s="24"/>
      <c r="C53" s="26"/>
      <c r="D53" s="51"/>
      <c r="E53" s="26"/>
      <c r="F53" s="26"/>
      <c r="G53" s="26"/>
      <c r="H53" s="52"/>
      <c r="I53" s="26"/>
      <c r="J53" s="51"/>
      <c r="K53" s="26"/>
      <c r="L53" s="26"/>
      <c r="M53" s="26"/>
      <c r="N53" s="26"/>
      <c r="O53" s="26"/>
      <c r="P53" s="52"/>
      <c r="Q53" s="26"/>
      <c r="R53" s="25"/>
    </row>
    <row r="54" spans="2:18">
      <c r="B54" s="24"/>
      <c r="C54" s="26"/>
      <c r="D54" s="51"/>
      <c r="E54" s="26"/>
      <c r="F54" s="26"/>
      <c r="G54" s="26"/>
      <c r="H54" s="52"/>
      <c r="I54" s="26"/>
      <c r="J54" s="51"/>
      <c r="K54" s="26"/>
      <c r="L54" s="26"/>
      <c r="M54" s="26"/>
      <c r="N54" s="26"/>
      <c r="O54" s="26"/>
      <c r="P54" s="52"/>
      <c r="Q54" s="26"/>
      <c r="R54" s="25"/>
    </row>
    <row r="55" spans="2:18">
      <c r="B55" s="24"/>
      <c r="C55" s="26"/>
      <c r="D55" s="51"/>
      <c r="E55" s="26"/>
      <c r="F55" s="26"/>
      <c r="G55" s="26"/>
      <c r="H55" s="52"/>
      <c r="I55" s="26"/>
      <c r="J55" s="51"/>
      <c r="K55" s="26"/>
      <c r="L55" s="26"/>
      <c r="M55" s="26"/>
      <c r="N55" s="26"/>
      <c r="O55" s="26"/>
      <c r="P55" s="52"/>
      <c r="Q55" s="26"/>
      <c r="R55" s="25"/>
    </row>
    <row r="56" spans="2:18">
      <c r="B56" s="24"/>
      <c r="C56" s="26"/>
      <c r="D56" s="51"/>
      <c r="E56" s="26"/>
      <c r="F56" s="26"/>
      <c r="G56" s="26"/>
      <c r="H56" s="52"/>
      <c r="I56" s="26"/>
      <c r="J56" s="51"/>
      <c r="K56" s="26"/>
      <c r="L56" s="26"/>
      <c r="M56" s="26"/>
      <c r="N56" s="26"/>
      <c r="O56" s="26"/>
      <c r="P56" s="52"/>
      <c r="Q56" s="26"/>
      <c r="R56" s="25"/>
    </row>
    <row r="57" spans="2:18">
      <c r="B57" s="24"/>
      <c r="C57" s="26"/>
      <c r="D57" s="51"/>
      <c r="E57" s="26"/>
      <c r="F57" s="26"/>
      <c r="G57" s="26"/>
      <c r="H57" s="52"/>
      <c r="I57" s="26"/>
      <c r="J57" s="51"/>
      <c r="K57" s="26"/>
      <c r="L57" s="26"/>
      <c r="M57" s="26"/>
      <c r="N57" s="26"/>
      <c r="O57" s="26"/>
      <c r="P57" s="52"/>
      <c r="Q57" s="26"/>
      <c r="R57" s="25"/>
    </row>
    <row r="58" spans="2:18">
      <c r="B58" s="24"/>
      <c r="C58" s="26"/>
      <c r="D58" s="51"/>
      <c r="E58" s="26"/>
      <c r="F58" s="26"/>
      <c r="G58" s="26"/>
      <c r="H58" s="52"/>
      <c r="I58" s="26"/>
      <c r="J58" s="51"/>
      <c r="K58" s="26"/>
      <c r="L58" s="26"/>
      <c r="M58" s="26"/>
      <c r="N58" s="26"/>
      <c r="O58" s="26"/>
      <c r="P58" s="52"/>
      <c r="Q58" s="26"/>
      <c r="R58" s="25"/>
    </row>
    <row r="59" spans="2:18" s="1" customFormat="1" ht="15">
      <c r="B59" s="33"/>
      <c r="C59" s="34"/>
      <c r="D59" s="53" t="s">
        <v>47</v>
      </c>
      <c r="E59" s="54"/>
      <c r="F59" s="54"/>
      <c r="G59" s="55" t="s">
        <v>48</v>
      </c>
      <c r="H59" s="56"/>
      <c r="I59" s="34"/>
      <c r="J59" s="53" t="s">
        <v>47</v>
      </c>
      <c r="K59" s="54"/>
      <c r="L59" s="54"/>
      <c r="M59" s="54"/>
      <c r="N59" s="55" t="s">
        <v>48</v>
      </c>
      <c r="O59" s="54"/>
      <c r="P59" s="56"/>
      <c r="Q59" s="34"/>
      <c r="R59" s="35"/>
    </row>
    <row r="60" spans="2:18">
      <c r="B60" s="24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5"/>
    </row>
    <row r="61" spans="2:18" s="1" customFormat="1" ht="15">
      <c r="B61" s="33"/>
      <c r="C61" s="34"/>
      <c r="D61" s="48" t="s">
        <v>49</v>
      </c>
      <c r="E61" s="49"/>
      <c r="F61" s="49"/>
      <c r="G61" s="49"/>
      <c r="H61" s="50"/>
      <c r="I61" s="34"/>
      <c r="J61" s="48" t="s">
        <v>50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4"/>
      <c r="C62" s="26"/>
      <c r="D62" s="51"/>
      <c r="E62" s="26"/>
      <c r="F62" s="26"/>
      <c r="G62" s="26"/>
      <c r="H62" s="52"/>
      <c r="I62" s="26"/>
      <c r="J62" s="51"/>
      <c r="K62" s="26"/>
      <c r="L62" s="26"/>
      <c r="M62" s="26"/>
      <c r="N62" s="26"/>
      <c r="O62" s="26"/>
      <c r="P62" s="52"/>
      <c r="Q62" s="26"/>
      <c r="R62" s="25"/>
    </row>
    <row r="63" spans="2:18">
      <c r="B63" s="24"/>
      <c r="C63" s="26"/>
      <c r="D63" s="51"/>
      <c r="E63" s="26"/>
      <c r="F63" s="26"/>
      <c r="G63" s="26"/>
      <c r="H63" s="52"/>
      <c r="I63" s="26"/>
      <c r="J63" s="51"/>
      <c r="K63" s="26"/>
      <c r="L63" s="26"/>
      <c r="M63" s="26"/>
      <c r="N63" s="26"/>
      <c r="O63" s="26"/>
      <c r="P63" s="52"/>
      <c r="Q63" s="26"/>
      <c r="R63" s="25"/>
    </row>
    <row r="64" spans="2:18">
      <c r="B64" s="24"/>
      <c r="C64" s="26"/>
      <c r="D64" s="51"/>
      <c r="E64" s="26"/>
      <c r="F64" s="26"/>
      <c r="G64" s="26"/>
      <c r="H64" s="52"/>
      <c r="I64" s="26"/>
      <c r="J64" s="51"/>
      <c r="K64" s="26"/>
      <c r="L64" s="26"/>
      <c r="M64" s="26"/>
      <c r="N64" s="26"/>
      <c r="O64" s="26"/>
      <c r="P64" s="52"/>
      <c r="Q64" s="26"/>
      <c r="R64" s="25"/>
    </row>
    <row r="65" spans="2:18">
      <c r="B65" s="24"/>
      <c r="C65" s="26"/>
      <c r="D65" s="51"/>
      <c r="E65" s="26"/>
      <c r="F65" s="26"/>
      <c r="G65" s="26"/>
      <c r="H65" s="52"/>
      <c r="I65" s="26"/>
      <c r="J65" s="51"/>
      <c r="K65" s="26"/>
      <c r="L65" s="26"/>
      <c r="M65" s="26"/>
      <c r="N65" s="26"/>
      <c r="O65" s="26"/>
      <c r="P65" s="52"/>
      <c r="Q65" s="26"/>
      <c r="R65" s="25"/>
    </row>
    <row r="66" spans="2:18">
      <c r="B66" s="24"/>
      <c r="C66" s="26"/>
      <c r="D66" s="51"/>
      <c r="E66" s="26"/>
      <c r="F66" s="26"/>
      <c r="G66" s="26"/>
      <c r="H66" s="52"/>
      <c r="I66" s="26"/>
      <c r="J66" s="51"/>
      <c r="K66" s="26"/>
      <c r="L66" s="26"/>
      <c r="M66" s="26"/>
      <c r="N66" s="26"/>
      <c r="O66" s="26"/>
      <c r="P66" s="52"/>
      <c r="Q66" s="26"/>
      <c r="R66" s="25"/>
    </row>
    <row r="67" spans="2:18">
      <c r="B67" s="24"/>
      <c r="C67" s="26"/>
      <c r="D67" s="51"/>
      <c r="E67" s="26"/>
      <c r="F67" s="26"/>
      <c r="G67" s="26"/>
      <c r="H67" s="52"/>
      <c r="I67" s="26"/>
      <c r="J67" s="51"/>
      <c r="K67" s="26"/>
      <c r="L67" s="26"/>
      <c r="M67" s="26"/>
      <c r="N67" s="26"/>
      <c r="O67" s="26"/>
      <c r="P67" s="52"/>
      <c r="Q67" s="26"/>
      <c r="R67" s="25"/>
    </row>
    <row r="68" spans="2:18">
      <c r="B68" s="24"/>
      <c r="C68" s="26"/>
      <c r="D68" s="51"/>
      <c r="E68" s="26"/>
      <c r="F68" s="26"/>
      <c r="G68" s="26"/>
      <c r="H68" s="52"/>
      <c r="I68" s="26"/>
      <c r="J68" s="51"/>
      <c r="K68" s="26"/>
      <c r="L68" s="26"/>
      <c r="M68" s="26"/>
      <c r="N68" s="26"/>
      <c r="O68" s="26"/>
      <c r="P68" s="52"/>
      <c r="Q68" s="26"/>
      <c r="R68" s="25"/>
    </row>
    <row r="69" spans="2:18">
      <c r="B69" s="24"/>
      <c r="C69" s="26"/>
      <c r="D69" s="51"/>
      <c r="E69" s="26"/>
      <c r="F69" s="26"/>
      <c r="G69" s="26"/>
      <c r="H69" s="52"/>
      <c r="I69" s="26"/>
      <c r="J69" s="51"/>
      <c r="K69" s="26"/>
      <c r="L69" s="26"/>
      <c r="M69" s="26"/>
      <c r="N69" s="26"/>
      <c r="O69" s="26"/>
      <c r="P69" s="52"/>
      <c r="Q69" s="26"/>
      <c r="R69" s="25"/>
    </row>
    <row r="70" spans="2:18" s="1" customFormat="1" ht="15">
      <c r="B70" s="33"/>
      <c r="C70" s="34"/>
      <c r="D70" s="53" t="s">
        <v>47</v>
      </c>
      <c r="E70" s="54"/>
      <c r="F70" s="54"/>
      <c r="G70" s="55" t="s">
        <v>48</v>
      </c>
      <c r="H70" s="56"/>
      <c r="I70" s="34"/>
      <c r="J70" s="53" t="s">
        <v>47</v>
      </c>
      <c r="K70" s="54"/>
      <c r="L70" s="54"/>
      <c r="M70" s="54"/>
      <c r="N70" s="55" t="s">
        <v>48</v>
      </c>
      <c r="O70" s="54"/>
      <c r="P70" s="56"/>
      <c r="Q70" s="34"/>
      <c r="R70" s="35"/>
    </row>
    <row r="71" spans="2:18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50000000000003" customHeight="1">
      <c r="B76" s="33"/>
      <c r="C76" s="198" t="s">
        <v>99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5"/>
    </row>
    <row r="77" spans="2:18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30" customHeight="1">
      <c r="B78" s="33"/>
      <c r="C78" s="30" t="s">
        <v>17</v>
      </c>
      <c r="D78" s="34"/>
      <c r="E78" s="34"/>
      <c r="F78" s="219" t="str">
        <f>F6</f>
        <v>Cesta U Černohousky</v>
      </c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34"/>
      <c r="R78" s="35"/>
    </row>
    <row r="79" spans="2:18" s="1" customFormat="1" ht="36.950000000000003" customHeight="1">
      <c r="B79" s="33"/>
      <c r="C79" s="67" t="s">
        <v>95</v>
      </c>
      <c r="D79" s="34"/>
      <c r="E79" s="34"/>
      <c r="F79" s="200" t="str">
        <f>F7</f>
        <v>101 - VON</v>
      </c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34"/>
      <c r="R79" s="35"/>
    </row>
    <row r="80" spans="2:18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</row>
    <row r="81" spans="2:47" s="1" customFormat="1" ht="18" customHeight="1">
      <c r="B81" s="33"/>
      <c r="C81" s="30" t="s">
        <v>21</v>
      </c>
      <c r="D81" s="34"/>
      <c r="E81" s="34"/>
      <c r="F81" s="28" t="str">
        <f>F9</f>
        <v xml:space="preserve"> </v>
      </c>
      <c r="G81" s="34"/>
      <c r="H81" s="34"/>
      <c r="I81" s="34"/>
      <c r="J81" s="34"/>
      <c r="K81" s="30" t="s">
        <v>23</v>
      </c>
      <c r="L81" s="34"/>
      <c r="M81" s="221">
        <f>IF(O9="","",O9)</f>
        <v>43263</v>
      </c>
      <c r="N81" s="221"/>
      <c r="O81" s="221"/>
      <c r="P81" s="221"/>
      <c r="Q81" s="34"/>
      <c r="R81" s="35"/>
    </row>
    <row r="82" spans="2:47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</row>
    <row r="83" spans="2:47" s="1" customFormat="1" ht="15">
      <c r="B83" s="33"/>
      <c r="C83" s="30" t="s">
        <v>24</v>
      </c>
      <c r="D83" s="34"/>
      <c r="E83" s="34"/>
      <c r="F83" s="28" t="str">
        <f>E12</f>
        <v xml:space="preserve"> </v>
      </c>
      <c r="G83" s="34"/>
      <c r="H83" s="34"/>
      <c r="I83" s="34"/>
      <c r="J83" s="34"/>
      <c r="K83" s="30" t="s">
        <v>28</v>
      </c>
      <c r="L83" s="34"/>
      <c r="M83" s="207" t="str">
        <f>E18</f>
        <v xml:space="preserve"> </v>
      </c>
      <c r="N83" s="207"/>
      <c r="O83" s="207"/>
      <c r="P83" s="207"/>
      <c r="Q83" s="207"/>
      <c r="R83" s="35"/>
    </row>
    <row r="84" spans="2:47" s="1" customFormat="1" ht="14.45" customHeight="1">
      <c r="B84" s="33"/>
      <c r="C84" s="30" t="s">
        <v>27</v>
      </c>
      <c r="D84" s="34"/>
      <c r="E84" s="34"/>
      <c r="F84" s="28" t="str">
        <f>IF(E15="","",E15)</f>
        <v xml:space="preserve"> </v>
      </c>
      <c r="G84" s="34"/>
      <c r="H84" s="34"/>
      <c r="I84" s="34"/>
      <c r="J84" s="34"/>
      <c r="K84" s="30" t="s">
        <v>30</v>
      </c>
      <c r="L84" s="34"/>
      <c r="M84" s="207" t="str">
        <f>E21</f>
        <v xml:space="preserve"> </v>
      </c>
      <c r="N84" s="207"/>
      <c r="O84" s="207"/>
      <c r="P84" s="207"/>
      <c r="Q84" s="207"/>
      <c r="R84" s="35"/>
    </row>
    <row r="85" spans="2:47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</row>
    <row r="86" spans="2:47" s="1" customFormat="1" ht="29.25" customHeight="1">
      <c r="B86" s="33"/>
      <c r="C86" s="246" t="s">
        <v>100</v>
      </c>
      <c r="D86" s="247"/>
      <c r="E86" s="247"/>
      <c r="F86" s="247"/>
      <c r="G86" s="247"/>
      <c r="H86" s="102"/>
      <c r="I86" s="102"/>
      <c r="J86" s="102"/>
      <c r="K86" s="102"/>
      <c r="L86" s="102"/>
      <c r="M86" s="102"/>
      <c r="N86" s="246" t="s">
        <v>101</v>
      </c>
      <c r="O86" s="247"/>
      <c r="P86" s="247"/>
      <c r="Q86" s="247"/>
      <c r="R86" s="35"/>
    </row>
    <row r="87" spans="2:47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</row>
    <row r="88" spans="2:47" s="1" customFormat="1" ht="29.25" customHeight="1">
      <c r="B88" s="33"/>
      <c r="C88" s="110" t="s">
        <v>102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176">
        <f>N111</f>
        <v>0</v>
      </c>
      <c r="O88" s="244"/>
      <c r="P88" s="244"/>
      <c r="Q88" s="244"/>
      <c r="R88" s="35"/>
      <c r="AU88" s="20" t="s">
        <v>103</v>
      </c>
    </row>
    <row r="89" spans="2:47" s="6" customFormat="1" ht="24.95" customHeight="1">
      <c r="B89" s="111"/>
      <c r="C89" s="112"/>
      <c r="D89" s="113" t="s">
        <v>272</v>
      </c>
      <c r="E89" s="112"/>
      <c r="F89" s="112"/>
      <c r="G89" s="112"/>
      <c r="H89" s="112"/>
      <c r="I89" s="112"/>
      <c r="J89" s="112"/>
      <c r="K89" s="112"/>
      <c r="L89" s="112"/>
      <c r="M89" s="112"/>
      <c r="N89" s="213">
        <f>N112</f>
        <v>0</v>
      </c>
      <c r="O89" s="224"/>
      <c r="P89" s="224"/>
      <c r="Q89" s="224"/>
      <c r="R89" s="114"/>
    </row>
    <row r="90" spans="2:47" s="7" customFormat="1" ht="19.899999999999999" customHeight="1">
      <c r="B90" s="115"/>
      <c r="C90" s="116"/>
      <c r="D90" s="117" t="s">
        <v>273</v>
      </c>
      <c r="E90" s="116"/>
      <c r="F90" s="116"/>
      <c r="G90" s="116"/>
      <c r="H90" s="116"/>
      <c r="I90" s="116"/>
      <c r="J90" s="116"/>
      <c r="K90" s="116"/>
      <c r="L90" s="116"/>
      <c r="M90" s="116"/>
      <c r="N90" s="225">
        <f>N113</f>
        <v>0</v>
      </c>
      <c r="O90" s="226"/>
      <c r="P90" s="226"/>
      <c r="Q90" s="226"/>
      <c r="R90" s="118"/>
    </row>
    <row r="91" spans="2:47" s="1" customFormat="1" ht="21.75" customHeight="1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</row>
    <row r="92" spans="2:47" s="1" customFormat="1" ht="29.25" customHeight="1">
      <c r="B92" s="33"/>
      <c r="C92" s="110" t="s">
        <v>111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244">
        <v>0</v>
      </c>
      <c r="O92" s="245"/>
      <c r="P92" s="245"/>
      <c r="Q92" s="245"/>
      <c r="R92" s="35"/>
      <c r="T92" s="119"/>
      <c r="U92" s="120" t="s">
        <v>35</v>
      </c>
    </row>
    <row r="93" spans="2:47" s="1" customFormat="1" ht="18" customHeight="1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spans="2:47" s="1" customFormat="1" ht="29.25" customHeight="1">
      <c r="B94" s="33"/>
      <c r="C94" s="101" t="s">
        <v>87</v>
      </c>
      <c r="D94" s="102"/>
      <c r="E94" s="102"/>
      <c r="F94" s="102"/>
      <c r="G94" s="102"/>
      <c r="H94" s="102"/>
      <c r="I94" s="102"/>
      <c r="J94" s="102"/>
      <c r="K94" s="102"/>
      <c r="L94" s="186">
        <f>ROUND(SUM(N88+N92),2)</f>
        <v>0</v>
      </c>
      <c r="M94" s="186"/>
      <c r="N94" s="186"/>
      <c r="O94" s="186"/>
      <c r="P94" s="186"/>
      <c r="Q94" s="186"/>
      <c r="R94" s="35"/>
    </row>
    <row r="95" spans="2:47" s="1" customFormat="1" ht="6.95" customHeight="1">
      <c r="B95" s="57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9" spans="2:63" s="1" customFormat="1" ht="6.95" customHeight="1"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2"/>
    </row>
    <row r="100" spans="2:63" s="1" customFormat="1" ht="36.950000000000003" customHeight="1">
      <c r="B100" s="33"/>
      <c r="C100" s="198" t="s">
        <v>112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35"/>
    </row>
    <row r="101" spans="2:63" s="1" customFormat="1" ht="6.95" customHeight="1"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5"/>
    </row>
    <row r="102" spans="2:63" s="1" customFormat="1" ht="30" customHeight="1">
      <c r="B102" s="33"/>
      <c r="C102" s="30" t="s">
        <v>17</v>
      </c>
      <c r="D102" s="34"/>
      <c r="E102" s="34"/>
      <c r="F102" s="219" t="str">
        <f>F6</f>
        <v>Cesta U Černohousky</v>
      </c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34"/>
      <c r="R102" s="35"/>
    </row>
    <row r="103" spans="2:63" s="1" customFormat="1" ht="36.950000000000003" customHeight="1">
      <c r="B103" s="33"/>
      <c r="C103" s="67" t="s">
        <v>95</v>
      </c>
      <c r="D103" s="34"/>
      <c r="E103" s="34"/>
      <c r="F103" s="200" t="str">
        <f>F7</f>
        <v>101 - VON</v>
      </c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34"/>
      <c r="R103" s="35"/>
    </row>
    <row r="104" spans="2:63" s="1" customFormat="1" ht="6.95" customHeight="1"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5"/>
    </row>
    <row r="105" spans="2:63" s="1" customFormat="1" ht="18" customHeight="1">
      <c r="B105" s="33"/>
      <c r="C105" s="30" t="s">
        <v>21</v>
      </c>
      <c r="D105" s="34"/>
      <c r="E105" s="34"/>
      <c r="F105" s="28" t="str">
        <f>F9</f>
        <v xml:space="preserve"> </v>
      </c>
      <c r="G105" s="34"/>
      <c r="H105" s="34"/>
      <c r="I105" s="34"/>
      <c r="J105" s="34"/>
      <c r="K105" s="30" t="s">
        <v>23</v>
      </c>
      <c r="L105" s="34"/>
      <c r="M105" s="221">
        <f>IF(O9="","",O9)</f>
        <v>43263</v>
      </c>
      <c r="N105" s="221"/>
      <c r="O105" s="221"/>
      <c r="P105" s="221"/>
      <c r="Q105" s="34"/>
      <c r="R105" s="35"/>
    </row>
    <row r="106" spans="2:63" s="1" customFormat="1" ht="6.95" customHeight="1"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5"/>
    </row>
    <row r="107" spans="2:63" s="1" customFormat="1" ht="15">
      <c r="B107" s="33"/>
      <c r="C107" s="30" t="s">
        <v>24</v>
      </c>
      <c r="D107" s="34"/>
      <c r="E107" s="34"/>
      <c r="F107" s="28" t="str">
        <f>E12</f>
        <v xml:space="preserve"> </v>
      </c>
      <c r="G107" s="34"/>
      <c r="H107" s="34"/>
      <c r="I107" s="34"/>
      <c r="J107" s="34"/>
      <c r="K107" s="30" t="s">
        <v>28</v>
      </c>
      <c r="L107" s="34"/>
      <c r="M107" s="207" t="str">
        <f>E18</f>
        <v xml:space="preserve"> </v>
      </c>
      <c r="N107" s="207"/>
      <c r="O107" s="207"/>
      <c r="P107" s="207"/>
      <c r="Q107" s="207"/>
      <c r="R107" s="35"/>
    </row>
    <row r="108" spans="2:63" s="1" customFormat="1" ht="14.45" customHeight="1">
      <c r="B108" s="33"/>
      <c r="C108" s="30" t="s">
        <v>27</v>
      </c>
      <c r="D108" s="34"/>
      <c r="E108" s="34"/>
      <c r="F108" s="28" t="str">
        <f>IF(E15="","",E15)</f>
        <v xml:space="preserve"> </v>
      </c>
      <c r="G108" s="34"/>
      <c r="H108" s="34"/>
      <c r="I108" s="34"/>
      <c r="J108" s="34"/>
      <c r="K108" s="30" t="s">
        <v>30</v>
      </c>
      <c r="L108" s="34"/>
      <c r="M108" s="207" t="str">
        <f>E21</f>
        <v xml:space="preserve"> </v>
      </c>
      <c r="N108" s="207"/>
      <c r="O108" s="207"/>
      <c r="P108" s="207"/>
      <c r="Q108" s="207"/>
      <c r="R108" s="35"/>
    </row>
    <row r="109" spans="2:63" s="1" customFormat="1" ht="10.35" customHeight="1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spans="2:63" s="8" customFormat="1" ht="29.25" customHeight="1">
      <c r="B110" s="121"/>
      <c r="C110" s="122" t="s">
        <v>113</v>
      </c>
      <c r="D110" s="123" t="s">
        <v>114</v>
      </c>
      <c r="E110" s="123" t="s">
        <v>53</v>
      </c>
      <c r="F110" s="222" t="s">
        <v>115</v>
      </c>
      <c r="G110" s="222"/>
      <c r="H110" s="222"/>
      <c r="I110" s="222"/>
      <c r="J110" s="123" t="s">
        <v>116</v>
      </c>
      <c r="K110" s="123" t="s">
        <v>117</v>
      </c>
      <c r="L110" s="222" t="s">
        <v>118</v>
      </c>
      <c r="M110" s="222"/>
      <c r="N110" s="222" t="s">
        <v>101</v>
      </c>
      <c r="O110" s="222"/>
      <c r="P110" s="222"/>
      <c r="Q110" s="223"/>
      <c r="R110" s="124"/>
      <c r="T110" s="74" t="s">
        <v>119</v>
      </c>
      <c r="U110" s="75" t="s">
        <v>35</v>
      </c>
      <c r="V110" s="75" t="s">
        <v>120</v>
      </c>
      <c r="W110" s="75" t="s">
        <v>121</v>
      </c>
      <c r="X110" s="75" t="s">
        <v>122</v>
      </c>
      <c r="Y110" s="75" t="s">
        <v>123</v>
      </c>
      <c r="Z110" s="75" t="s">
        <v>124</v>
      </c>
      <c r="AA110" s="76" t="s">
        <v>125</v>
      </c>
    </row>
    <row r="111" spans="2:63" s="1" customFormat="1" ht="29.25" customHeight="1">
      <c r="B111" s="33"/>
      <c r="C111" s="78" t="s">
        <v>97</v>
      </c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210">
        <f>BK111</f>
        <v>0</v>
      </c>
      <c r="O111" s="211"/>
      <c r="P111" s="211"/>
      <c r="Q111" s="211"/>
      <c r="R111" s="35"/>
      <c r="T111" s="77"/>
      <c r="U111" s="49"/>
      <c r="V111" s="49"/>
      <c r="W111" s="125">
        <f>W112</f>
        <v>0</v>
      </c>
      <c r="X111" s="49"/>
      <c r="Y111" s="125">
        <f>Y112</f>
        <v>0</v>
      </c>
      <c r="Z111" s="49"/>
      <c r="AA111" s="126">
        <f>AA112</f>
        <v>0</v>
      </c>
      <c r="AT111" s="20" t="s">
        <v>70</v>
      </c>
      <c r="AU111" s="20" t="s">
        <v>103</v>
      </c>
      <c r="BK111" s="127">
        <f>BK112</f>
        <v>0</v>
      </c>
    </row>
    <row r="112" spans="2:63" s="9" customFormat="1" ht="37.35" customHeight="1">
      <c r="B112" s="128"/>
      <c r="C112" s="129"/>
      <c r="D112" s="130" t="s">
        <v>272</v>
      </c>
      <c r="E112" s="130"/>
      <c r="F112" s="130"/>
      <c r="G112" s="130"/>
      <c r="H112" s="130"/>
      <c r="I112" s="130"/>
      <c r="J112" s="130"/>
      <c r="K112" s="130"/>
      <c r="L112" s="130"/>
      <c r="M112" s="130"/>
      <c r="N112" s="212">
        <f>BK112</f>
        <v>0</v>
      </c>
      <c r="O112" s="213"/>
      <c r="P112" s="213"/>
      <c r="Q112" s="213"/>
      <c r="R112" s="131"/>
      <c r="T112" s="132"/>
      <c r="U112" s="129"/>
      <c r="V112" s="129"/>
      <c r="W112" s="133">
        <f>W113</f>
        <v>0</v>
      </c>
      <c r="X112" s="129"/>
      <c r="Y112" s="133">
        <f>Y113</f>
        <v>0</v>
      </c>
      <c r="Z112" s="129"/>
      <c r="AA112" s="134">
        <f>AA113</f>
        <v>0</v>
      </c>
      <c r="AR112" s="135" t="s">
        <v>131</v>
      </c>
      <c r="AT112" s="136" t="s">
        <v>70</v>
      </c>
      <c r="AU112" s="136" t="s">
        <v>71</v>
      </c>
      <c r="AY112" s="135" t="s">
        <v>126</v>
      </c>
      <c r="BK112" s="137">
        <f>BK113</f>
        <v>0</v>
      </c>
    </row>
    <row r="113" spans="2:65" s="9" customFormat="1" ht="19.899999999999999" customHeight="1">
      <c r="B113" s="128"/>
      <c r="C113" s="129"/>
      <c r="D113" s="138" t="s">
        <v>273</v>
      </c>
      <c r="E113" s="138"/>
      <c r="F113" s="138"/>
      <c r="G113" s="138"/>
      <c r="H113" s="138"/>
      <c r="I113" s="138"/>
      <c r="J113" s="138"/>
      <c r="K113" s="138"/>
      <c r="L113" s="138"/>
      <c r="M113" s="138"/>
      <c r="N113" s="214">
        <f>BK113</f>
        <v>0</v>
      </c>
      <c r="O113" s="215"/>
      <c r="P113" s="215"/>
      <c r="Q113" s="215"/>
      <c r="R113" s="131"/>
      <c r="T113" s="132"/>
      <c r="U113" s="129"/>
      <c r="V113" s="129"/>
      <c r="W113" s="133">
        <f>SUM(W114:W123)</f>
        <v>0</v>
      </c>
      <c r="X113" s="129"/>
      <c r="Y113" s="133">
        <f>SUM(Y114:Y123)</f>
        <v>0</v>
      </c>
      <c r="Z113" s="129"/>
      <c r="AA113" s="134">
        <f>SUM(AA114:AA123)</f>
        <v>0</v>
      </c>
      <c r="AR113" s="135" t="s">
        <v>131</v>
      </c>
      <c r="AT113" s="136" t="s">
        <v>70</v>
      </c>
      <c r="AU113" s="136" t="s">
        <v>79</v>
      </c>
      <c r="AY113" s="135" t="s">
        <v>126</v>
      </c>
      <c r="BK113" s="137">
        <f>SUM(BK114:BK123)</f>
        <v>0</v>
      </c>
    </row>
    <row r="114" spans="2:65" s="1" customFormat="1" ht="16.5" customHeight="1">
      <c r="B114" s="139"/>
      <c r="C114" s="140" t="s">
        <v>79</v>
      </c>
      <c r="D114" s="140" t="s">
        <v>127</v>
      </c>
      <c r="E114" s="141" t="s">
        <v>274</v>
      </c>
      <c r="F114" s="230" t="s">
        <v>275</v>
      </c>
      <c r="G114" s="230"/>
      <c r="H114" s="230"/>
      <c r="I114" s="230"/>
      <c r="J114" s="142" t="s">
        <v>276</v>
      </c>
      <c r="K114" s="143">
        <v>4</v>
      </c>
      <c r="L114" s="231"/>
      <c r="M114" s="231"/>
      <c r="N114" s="231">
        <f t="shared" ref="N114:N120" si="0">ROUND(L114*K114,2)</f>
        <v>0</v>
      </c>
      <c r="O114" s="231"/>
      <c r="P114" s="231"/>
      <c r="Q114" s="231"/>
      <c r="R114" s="144"/>
      <c r="T114" s="145" t="s">
        <v>5</v>
      </c>
      <c r="U114" s="42" t="s">
        <v>36</v>
      </c>
      <c r="V114" s="146">
        <v>0</v>
      </c>
      <c r="W114" s="146">
        <f t="shared" ref="W114:W123" si="1">V114*K114</f>
        <v>0</v>
      </c>
      <c r="X114" s="146">
        <v>0</v>
      </c>
      <c r="Y114" s="146">
        <f t="shared" ref="Y114:Y123" si="2">X114*K114</f>
        <v>0</v>
      </c>
      <c r="Z114" s="146">
        <v>0</v>
      </c>
      <c r="AA114" s="147">
        <f t="shared" ref="AA114:AA123" si="3">Z114*K114</f>
        <v>0</v>
      </c>
      <c r="AR114" s="20" t="s">
        <v>277</v>
      </c>
      <c r="AT114" s="20" t="s">
        <v>127</v>
      </c>
      <c r="AU114" s="20" t="s">
        <v>93</v>
      </c>
      <c r="AY114" s="20" t="s">
        <v>126</v>
      </c>
      <c r="BE114" s="148">
        <f t="shared" ref="BE114:BE123" si="4">IF(U114="základní",N114,0)</f>
        <v>0</v>
      </c>
      <c r="BF114" s="148">
        <f t="shared" ref="BF114:BF123" si="5">IF(U114="snížená",N114,0)</f>
        <v>0</v>
      </c>
      <c r="BG114" s="148">
        <f t="shared" ref="BG114:BG123" si="6">IF(U114="zákl. přenesená",N114,0)</f>
        <v>0</v>
      </c>
      <c r="BH114" s="148">
        <f t="shared" ref="BH114:BH123" si="7">IF(U114="sníž. přenesená",N114,0)</f>
        <v>0</v>
      </c>
      <c r="BI114" s="148">
        <f t="shared" ref="BI114:BI123" si="8">IF(U114="nulová",N114,0)</f>
        <v>0</v>
      </c>
      <c r="BJ114" s="20" t="s">
        <v>79</v>
      </c>
      <c r="BK114" s="148">
        <f t="shared" ref="BK114:BK123" si="9">ROUND(L114*K114,2)</f>
        <v>0</v>
      </c>
      <c r="BL114" s="20" t="s">
        <v>277</v>
      </c>
      <c r="BM114" s="20" t="s">
        <v>278</v>
      </c>
    </row>
    <row r="115" spans="2:65" s="1" customFormat="1" ht="16.5" customHeight="1">
      <c r="B115" s="139"/>
      <c r="C115" s="140" t="s">
        <v>93</v>
      </c>
      <c r="D115" s="140" t="s">
        <v>127</v>
      </c>
      <c r="E115" s="141" t="s">
        <v>279</v>
      </c>
      <c r="F115" s="230" t="s">
        <v>280</v>
      </c>
      <c r="G115" s="230"/>
      <c r="H115" s="230"/>
      <c r="I115" s="230"/>
      <c r="J115" s="142" t="s">
        <v>276</v>
      </c>
      <c r="K115" s="143">
        <v>3</v>
      </c>
      <c r="L115" s="231"/>
      <c r="M115" s="231"/>
      <c r="N115" s="231">
        <f t="shared" si="0"/>
        <v>0</v>
      </c>
      <c r="O115" s="231"/>
      <c r="P115" s="231"/>
      <c r="Q115" s="231"/>
      <c r="R115" s="144"/>
      <c r="T115" s="145" t="s">
        <v>5</v>
      </c>
      <c r="U115" s="42" t="s">
        <v>36</v>
      </c>
      <c r="V115" s="146">
        <v>0</v>
      </c>
      <c r="W115" s="146">
        <f t="shared" si="1"/>
        <v>0</v>
      </c>
      <c r="X115" s="146">
        <v>0</v>
      </c>
      <c r="Y115" s="146">
        <f t="shared" si="2"/>
        <v>0</v>
      </c>
      <c r="Z115" s="146">
        <v>0</v>
      </c>
      <c r="AA115" s="147">
        <f t="shared" si="3"/>
        <v>0</v>
      </c>
      <c r="AR115" s="20" t="s">
        <v>277</v>
      </c>
      <c r="AT115" s="20" t="s">
        <v>127</v>
      </c>
      <c r="AU115" s="20" t="s">
        <v>93</v>
      </c>
      <c r="AY115" s="20" t="s">
        <v>126</v>
      </c>
      <c r="BE115" s="148">
        <f t="shared" si="4"/>
        <v>0</v>
      </c>
      <c r="BF115" s="148">
        <f t="shared" si="5"/>
        <v>0</v>
      </c>
      <c r="BG115" s="148">
        <f t="shared" si="6"/>
        <v>0</v>
      </c>
      <c r="BH115" s="148">
        <f t="shared" si="7"/>
        <v>0</v>
      </c>
      <c r="BI115" s="148">
        <f t="shared" si="8"/>
        <v>0</v>
      </c>
      <c r="BJ115" s="20" t="s">
        <v>79</v>
      </c>
      <c r="BK115" s="148">
        <f t="shared" si="9"/>
        <v>0</v>
      </c>
      <c r="BL115" s="20" t="s">
        <v>277</v>
      </c>
      <c r="BM115" s="20" t="s">
        <v>281</v>
      </c>
    </row>
    <row r="116" spans="2:65" s="1" customFormat="1" ht="16.5" customHeight="1">
      <c r="B116" s="139"/>
      <c r="C116" s="140" t="s">
        <v>141</v>
      </c>
      <c r="D116" s="140"/>
      <c r="E116" s="141"/>
      <c r="F116" s="230"/>
      <c r="G116" s="230"/>
      <c r="H116" s="230"/>
      <c r="I116" s="230"/>
      <c r="J116" s="142"/>
      <c r="K116" s="143"/>
      <c r="L116" s="231"/>
      <c r="M116" s="231"/>
      <c r="N116" s="231"/>
      <c r="O116" s="231"/>
      <c r="P116" s="231"/>
      <c r="Q116" s="231"/>
      <c r="R116" s="144"/>
      <c r="T116" s="145" t="s">
        <v>5</v>
      </c>
      <c r="U116" s="42" t="s">
        <v>36</v>
      </c>
      <c r="V116" s="146">
        <v>0</v>
      </c>
      <c r="W116" s="146">
        <f t="shared" si="1"/>
        <v>0</v>
      </c>
      <c r="X116" s="146">
        <v>0</v>
      </c>
      <c r="Y116" s="146">
        <f t="shared" si="2"/>
        <v>0</v>
      </c>
      <c r="Z116" s="146">
        <v>0</v>
      </c>
      <c r="AA116" s="147">
        <f t="shared" si="3"/>
        <v>0</v>
      </c>
      <c r="AR116" s="20" t="s">
        <v>277</v>
      </c>
      <c r="AT116" s="20" t="s">
        <v>127</v>
      </c>
      <c r="AU116" s="20" t="s">
        <v>93</v>
      </c>
      <c r="AY116" s="20" t="s">
        <v>126</v>
      </c>
      <c r="BE116" s="148">
        <f t="shared" si="4"/>
        <v>0</v>
      </c>
      <c r="BF116" s="148">
        <f t="shared" si="5"/>
        <v>0</v>
      </c>
      <c r="BG116" s="148">
        <f t="shared" si="6"/>
        <v>0</v>
      </c>
      <c r="BH116" s="148">
        <f t="shared" si="7"/>
        <v>0</v>
      </c>
      <c r="BI116" s="148">
        <f t="shared" si="8"/>
        <v>0</v>
      </c>
      <c r="BJ116" s="20" t="s">
        <v>79</v>
      </c>
      <c r="BK116" s="148">
        <f t="shared" si="9"/>
        <v>0</v>
      </c>
      <c r="BL116" s="20" t="s">
        <v>277</v>
      </c>
      <c r="BM116" s="20" t="s">
        <v>282</v>
      </c>
    </row>
    <row r="117" spans="2:65" s="1" customFormat="1" ht="16.5" customHeight="1">
      <c r="B117" s="139"/>
      <c r="C117" s="140" t="s">
        <v>131</v>
      </c>
      <c r="D117" s="140"/>
      <c r="E117" s="141"/>
      <c r="F117" s="230"/>
      <c r="G117" s="230"/>
      <c r="H117" s="230"/>
      <c r="I117" s="230"/>
      <c r="J117" s="142"/>
      <c r="K117" s="143"/>
      <c r="L117" s="231"/>
      <c r="M117" s="231"/>
      <c r="N117" s="231"/>
      <c r="O117" s="231"/>
      <c r="P117" s="231"/>
      <c r="Q117" s="231"/>
      <c r="R117" s="144"/>
      <c r="T117" s="145" t="s">
        <v>5</v>
      </c>
      <c r="U117" s="42" t="s">
        <v>36</v>
      </c>
      <c r="V117" s="146">
        <v>0</v>
      </c>
      <c r="W117" s="146">
        <f t="shared" si="1"/>
        <v>0</v>
      </c>
      <c r="X117" s="146">
        <v>0</v>
      </c>
      <c r="Y117" s="146">
        <f t="shared" si="2"/>
        <v>0</v>
      </c>
      <c r="Z117" s="146">
        <v>0</v>
      </c>
      <c r="AA117" s="147">
        <f t="shared" si="3"/>
        <v>0</v>
      </c>
      <c r="AR117" s="20" t="s">
        <v>277</v>
      </c>
      <c r="AT117" s="20" t="s">
        <v>127</v>
      </c>
      <c r="AU117" s="20" t="s">
        <v>93</v>
      </c>
      <c r="AY117" s="20" t="s">
        <v>126</v>
      </c>
      <c r="BE117" s="148">
        <f t="shared" si="4"/>
        <v>0</v>
      </c>
      <c r="BF117" s="148">
        <f t="shared" si="5"/>
        <v>0</v>
      </c>
      <c r="BG117" s="148">
        <f t="shared" si="6"/>
        <v>0</v>
      </c>
      <c r="BH117" s="148">
        <f t="shared" si="7"/>
        <v>0</v>
      </c>
      <c r="BI117" s="148">
        <f t="shared" si="8"/>
        <v>0</v>
      </c>
      <c r="BJ117" s="20" t="s">
        <v>79</v>
      </c>
      <c r="BK117" s="148">
        <f t="shared" si="9"/>
        <v>0</v>
      </c>
      <c r="BL117" s="20" t="s">
        <v>277</v>
      </c>
      <c r="BM117" s="20" t="s">
        <v>283</v>
      </c>
    </row>
    <row r="118" spans="2:65" s="1" customFormat="1" ht="38.25" customHeight="1">
      <c r="B118" s="139"/>
      <c r="C118" s="140" t="s">
        <v>151</v>
      </c>
      <c r="D118" s="140"/>
      <c r="E118" s="141"/>
      <c r="F118" s="230"/>
      <c r="G118" s="230"/>
      <c r="H118" s="230"/>
      <c r="I118" s="230"/>
      <c r="J118" s="142"/>
      <c r="K118" s="143"/>
      <c r="L118" s="231"/>
      <c r="M118" s="231"/>
      <c r="N118" s="231"/>
      <c r="O118" s="231"/>
      <c r="P118" s="231"/>
      <c r="Q118" s="231"/>
      <c r="R118" s="144"/>
      <c r="T118" s="145" t="s">
        <v>5</v>
      </c>
      <c r="U118" s="42" t="s">
        <v>36</v>
      </c>
      <c r="V118" s="146">
        <v>0</v>
      </c>
      <c r="W118" s="146">
        <f t="shared" si="1"/>
        <v>0</v>
      </c>
      <c r="X118" s="146">
        <v>0</v>
      </c>
      <c r="Y118" s="146">
        <f t="shared" si="2"/>
        <v>0</v>
      </c>
      <c r="Z118" s="146">
        <v>0</v>
      </c>
      <c r="AA118" s="147">
        <f t="shared" si="3"/>
        <v>0</v>
      </c>
      <c r="AR118" s="20" t="s">
        <v>277</v>
      </c>
      <c r="AT118" s="20" t="s">
        <v>127</v>
      </c>
      <c r="AU118" s="20" t="s">
        <v>93</v>
      </c>
      <c r="AY118" s="20" t="s">
        <v>126</v>
      </c>
      <c r="BE118" s="148">
        <f t="shared" si="4"/>
        <v>0</v>
      </c>
      <c r="BF118" s="148">
        <f t="shared" si="5"/>
        <v>0</v>
      </c>
      <c r="BG118" s="148">
        <f t="shared" si="6"/>
        <v>0</v>
      </c>
      <c r="BH118" s="148">
        <f t="shared" si="7"/>
        <v>0</v>
      </c>
      <c r="BI118" s="148">
        <f t="shared" si="8"/>
        <v>0</v>
      </c>
      <c r="BJ118" s="20" t="s">
        <v>79</v>
      </c>
      <c r="BK118" s="148">
        <f t="shared" si="9"/>
        <v>0</v>
      </c>
      <c r="BL118" s="20" t="s">
        <v>277</v>
      </c>
      <c r="BM118" s="20" t="s">
        <v>284</v>
      </c>
    </row>
    <row r="119" spans="2:65" s="1" customFormat="1" ht="16.5" customHeight="1">
      <c r="B119" s="139"/>
      <c r="C119" s="140" t="s">
        <v>156</v>
      </c>
      <c r="D119" s="140"/>
      <c r="E119" s="141"/>
      <c r="F119" s="230"/>
      <c r="G119" s="230"/>
      <c r="H119" s="230"/>
      <c r="I119" s="230"/>
      <c r="J119" s="142"/>
      <c r="K119" s="143"/>
      <c r="L119" s="231"/>
      <c r="M119" s="231"/>
      <c r="N119" s="231"/>
      <c r="O119" s="231"/>
      <c r="P119" s="231"/>
      <c r="Q119" s="231"/>
      <c r="R119" s="144"/>
      <c r="T119" s="145" t="s">
        <v>5</v>
      </c>
      <c r="U119" s="42" t="s">
        <v>36</v>
      </c>
      <c r="V119" s="146">
        <v>0</v>
      </c>
      <c r="W119" s="146">
        <f t="shared" si="1"/>
        <v>0</v>
      </c>
      <c r="X119" s="146">
        <v>0</v>
      </c>
      <c r="Y119" s="146">
        <f t="shared" si="2"/>
        <v>0</v>
      </c>
      <c r="Z119" s="146">
        <v>0</v>
      </c>
      <c r="AA119" s="147">
        <f t="shared" si="3"/>
        <v>0</v>
      </c>
      <c r="AR119" s="20" t="s">
        <v>277</v>
      </c>
      <c r="AT119" s="20" t="s">
        <v>127</v>
      </c>
      <c r="AU119" s="20" t="s">
        <v>93</v>
      </c>
      <c r="AY119" s="20" t="s">
        <v>126</v>
      </c>
      <c r="BE119" s="148">
        <f t="shared" si="4"/>
        <v>0</v>
      </c>
      <c r="BF119" s="148">
        <f t="shared" si="5"/>
        <v>0</v>
      </c>
      <c r="BG119" s="148">
        <f t="shared" si="6"/>
        <v>0</v>
      </c>
      <c r="BH119" s="148">
        <f t="shared" si="7"/>
        <v>0</v>
      </c>
      <c r="BI119" s="148">
        <f t="shared" si="8"/>
        <v>0</v>
      </c>
      <c r="BJ119" s="20" t="s">
        <v>79</v>
      </c>
      <c r="BK119" s="148">
        <f t="shared" si="9"/>
        <v>0</v>
      </c>
      <c r="BL119" s="20" t="s">
        <v>277</v>
      </c>
      <c r="BM119" s="20" t="s">
        <v>285</v>
      </c>
    </row>
    <row r="120" spans="2:65" s="1" customFormat="1" ht="38.25" customHeight="1">
      <c r="B120" s="139"/>
      <c r="C120" s="140" t="s">
        <v>161</v>
      </c>
      <c r="D120" s="140" t="s">
        <v>127</v>
      </c>
      <c r="E120" s="141" t="s">
        <v>286</v>
      </c>
      <c r="F120" s="230" t="s">
        <v>287</v>
      </c>
      <c r="G120" s="230"/>
      <c r="H120" s="230"/>
      <c r="I120" s="230"/>
      <c r="J120" s="142" t="s">
        <v>288</v>
      </c>
      <c r="K120" s="143">
        <v>1</v>
      </c>
      <c r="L120" s="231"/>
      <c r="M120" s="231"/>
      <c r="N120" s="231">
        <f t="shared" si="0"/>
        <v>0</v>
      </c>
      <c r="O120" s="231"/>
      <c r="P120" s="231"/>
      <c r="Q120" s="231"/>
      <c r="R120" s="144"/>
      <c r="T120" s="145" t="s">
        <v>5</v>
      </c>
      <c r="U120" s="42" t="s">
        <v>36</v>
      </c>
      <c r="V120" s="146">
        <v>0</v>
      </c>
      <c r="W120" s="146">
        <f t="shared" si="1"/>
        <v>0</v>
      </c>
      <c r="X120" s="146">
        <v>0</v>
      </c>
      <c r="Y120" s="146">
        <f t="shared" si="2"/>
        <v>0</v>
      </c>
      <c r="Z120" s="146">
        <v>0</v>
      </c>
      <c r="AA120" s="147">
        <f t="shared" si="3"/>
        <v>0</v>
      </c>
      <c r="AR120" s="20" t="s">
        <v>277</v>
      </c>
      <c r="AT120" s="20" t="s">
        <v>127</v>
      </c>
      <c r="AU120" s="20" t="s">
        <v>93</v>
      </c>
      <c r="AY120" s="20" t="s">
        <v>126</v>
      </c>
      <c r="BE120" s="148">
        <f t="shared" si="4"/>
        <v>0</v>
      </c>
      <c r="BF120" s="148">
        <f t="shared" si="5"/>
        <v>0</v>
      </c>
      <c r="BG120" s="148">
        <f t="shared" si="6"/>
        <v>0</v>
      </c>
      <c r="BH120" s="148">
        <f t="shared" si="7"/>
        <v>0</v>
      </c>
      <c r="BI120" s="148">
        <f t="shared" si="8"/>
        <v>0</v>
      </c>
      <c r="BJ120" s="20" t="s">
        <v>79</v>
      </c>
      <c r="BK120" s="148">
        <f t="shared" si="9"/>
        <v>0</v>
      </c>
      <c r="BL120" s="20" t="s">
        <v>277</v>
      </c>
      <c r="BM120" s="20" t="s">
        <v>289</v>
      </c>
    </row>
    <row r="121" spans="2:65" s="1" customFormat="1" ht="38.25" customHeight="1">
      <c r="B121" s="139"/>
      <c r="C121" s="140" t="s">
        <v>165</v>
      </c>
      <c r="D121" s="140"/>
      <c r="E121" s="141"/>
      <c r="F121" s="230"/>
      <c r="G121" s="230"/>
      <c r="H121" s="230"/>
      <c r="I121" s="230"/>
      <c r="J121" s="142"/>
      <c r="K121" s="143"/>
      <c r="L121" s="231"/>
      <c r="M121" s="231"/>
      <c r="N121" s="231"/>
      <c r="O121" s="231"/>
      <c r="P121" s="231"/>
      <c r="Q121" s="231"/>
      <c r="R121" s="144"/>
      <c r="T121" s="145" t="s">
        <v>5</v>
      </c>
      <c r="U121" s="42" t="s">
        <v>36</v>
      </c>
      <c r="V121" s="146">
        <v>0</v>
      </c>
      <c r="W121" s="146">
        <f t="shared" si="1"/>
        <v>0</v>
      </c>
      <c r="X121" s="146">
        <v>0</v>
      </c>
      <c r="Y121" s="146">
        <f t="shared" si="2"/>
        <v>0</v>
      </c>
      <c r="Z121" s="146">
        <v>0</v>
      </c>
      <c r="AA121" s="147">
        <f t="shared" si="3"/>
        <v>0</v>
      </c>
      <c r="AR121" s="20" t="s">
        <v>277</v>
      </c>
      <c r="AT121" s="20" t="s">
        <v>127</v>
      </c>
      <c r="AU121" s="20" t="s">
        <v>93</v>
      </c>
      <c r="AY121" s="20" t="s">
        <v>126</v>
      </c>
      <c r="BE121" s="148">
        <f t="shared" si="4"/>
        <v>0</v>
      </c>
      <c r="BF121" s="148">
        <f t="shared" si="5"/>
        <v>0</v>
      </c>
      <c r="BG121" s="148">
        <f t="shared" si="6"/>
        <v>0</v>
      </c>
      <c r="BH121" s="148">
        <f t="shared" si="7"/>
        <v>0</v>
      </c>
      <c r="BI121" s="148">
        <f t="shared" si="8"/>
        <v>0</v>
      </c>
      <c r="BJ121" s="20" t="s">
        <v>79</v>
      </c>
      <c r="BK121" s="148">
        <f t="shared" si="9"/>
        <v>0</v>
      </c>
      <c r="BL121" s="20" t="s">
        <v>277</v>
      </c>
      <c r="BM121" s="20" t="s">
        <v>290</v>
      </c>
    </row>
    <row r="122" spans="2:65" s="1" customFormat="1" ht="16.5" customHeight="1">
      <c r="B122" s="139"/>
      <c r="C122" s="140" t="s">
        <v>170</v>
      </c>
      <c r="D122" s="140"/>
      <c r="E122" s="141"/>
      <c r="F122" s="230"/>
      <c r="G122" s="230"/>
      <c r="H122" s="230"/>
      <c r="I122" s="230"/>
      <c r="J122" s="142"/>
      <c r="K122" s="143"/>
      <c r="L122" s="231"/>
      <c r="M122" s="231"/>
      <c r="N122" s="231"/>
      <c r="O122" s="231"/>
      <c r="P122" s="231"/>
      <c r="Q122" s="231"/>
      <c r="R122" s="144"/>
      <c r="T122" s="145" t="s">
        <v>5</v>
      </c>
      <c r="U122" s="42" t="s">
        <v>36</v>
      </c>
      <c r="V122" s="146">
        <v>0</v>
      </c>
      <c r="W122" s="146">
        <f t="shared" si="1"/>
        <v>0</v>
      </c>
      <c r="X122" s="146">
        <v>0</v>
      </c>
      <c r="Y122" s="146">
        <f t="shared" si="2"/>
        <v>0</v>
      </c>
      <c r="Z122" s="146">
        <v>0</v>
      </c>
      <c r="AA122" s="147">
        <f t="shared" si="3"/>
        <v>0</v>
      </c>
      <c r="AR122" s="20" t="s">
        <v>277</v>
      </c>
      <c r="AT122" s="20" t="s">
        <v>127</v>
      </c>
      <c r="AU122" s="20" t="s">
        <v>93</v>
      </c>
      <c r="AY122" s="20" t="s">
        <v>126</v>
      </c>
      <c r="BE122" s="148">
        <f t="shared" si="4"/>
        <v>0</v>
      </c>
      <c r="BF122" s="148">
        <f t="shared" si="5"/>
        <v>0</v>
      </c>
      <c r="BG122" s="148">
        <f t="shared" si="6"/>
        <v>0</v>
      </c>
      <c r="BH122" s="148">
        <f t="shared" si="7"/>
        <v>0</v>
      </c>
      <c r="BI122" s="148">
        <f t="shared" si="8"/>
        <v>0</v>
      </c>
      <c r="BJ122" s="20" t="s">
        <v>79</v>
      </c>
      <c r="BK122" s="148">
        <f t="shared" si="9"/>
        <v>0</v>
      </c>
      <c r="BL122" s="20" t="s">
        <v>277</v>
      </c>
      <c r="BM122" s="20" t="s">
        <v>291</v>
      </c>
    </row>
    <row r="123" spans="2:65" s="1" customFormat="1" ht="16.5" customHeight="1">
      <c r="B123" s="139"/>
      <c r="C123" s="140" t="s">
        <v>16</v>
      </c>
      <c r="D123" s="140"/>
      <c r="E123" s="141"/>
      <c r="F123" s="230"/>
      <c r="G123" s="230"/>
      <c r="H123" s="230"/>
      <c r="I123" s="230"/>
      <c r="J123" s="142"/>
      <c r="K123" s="143"/>
      <c r="L123" s="231"/>
      <c r="M123" s="231"/>
      <c r="N123" s="231"/>
      <c r="O123" s="231"/>
      <c r="P123" s="231"/>
      <c r="Q123" s="231"/>
      <c r="R123" s="144"/>
      <c r="T123" s="145" t="s">
        <v>5</v>
      </c>
      <c r="U123" s="169" t="s">
        <v>36</v>
      </c>
      <c r="V123" s="170">
        <v>0</v>
      </c>
      <c r="W123" s="170">
        <f t="shared" si="1"/>
        <v>0</v>
      </c>
      <c r="X123" s="170">
        <v>0</v>
      </c>
      <c r="Y123" s="170">
        <f t="shared" si="2"/>
        <v>0</v>
      </c>
      <c r="Z123" s="170">
        <v>0</v>
      </c>
      <c r="AA123" s="171">
        <f t="shared" si="3"/>
        <v>0</v>
      </c>
      <c r="AR123" s="20" t="s">
        <v>277</v>
      </c>
      <c r="AT123" s="20" t="s">
        <v>127</v>
      </c>
      <c r="AU123" s="20" t="s">
        <v>93</v>
      </c>
      <c r="AY123" s="20" t="s">
        <v>126</v>
      </c>
      <c r="BE123" s="148">
        <f t="shared" si="4"/>
        <v>0</v>
      </c>
      <c r="BF123" s="148">
        <f t="shared" si="5"/>
        <v>0</v>
      </c>
      <c r="BG123" s="148">
        <f t="shared" si="6"/>
        <v>0</v>
      </c>
      <c r="BH123" s="148">
        <f t="shared" si="7"/>
        <v>0</v>
      </c>
      <c r="BI123" s="148">
        <f t="shared" si="8"/>
        <v>0</v>
      </c>
      <c r="BJ123" s="20" t="s">
        <v>79</v>
      </c>
      <c r="BK123" s="148">
        <f t="shared" si="9"/>
        <v>0</v>
      </c>
      <c r="BL123" s="20" t="s">
        <v>277</v>
      </c>
      <c r="BM123" s="20" t="s">
        <v>292</v>
      </c>
    </row>
    <row r="124" spans="2:65" s="1" customFormat="1" ht="6.95" customHeight="1">
      <c r="B124" s="57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9"/>
    </row>
  </sheetData>
  <mergeCells count="85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L94:Q94"/>
    <mergeCell ref="C100:Q100"/>
    <mergeCell ref="F102:P102"/>
    <mergeCell ref="F103:P103"/>
    <mergeCell ref="M105:P105"/>
    <mergeCell ref="M107:Q107"/>
    <mergeCell ref="M108:Q108"/>
    <mergeCell ref="F110:I110"/>
    <mergeCell ref="L110:M110"/>
    <mergeCell ref="N110:Q110"/>
    <mergeCell ref="F114:I114"/>
    <mergeCell ref="L114:M114"/>
    <mergeCell ref="N114:Q114"/>
    <mergeCell ref="F115:I115"/>
    <mergeCell ref="L115:M115"/>
    <mergeCell ref="N115:Q115"/>
    <mergeCell ref="F116:I116"/>
    <mergeCell ref="L116:M116"/>
    <mergeCell ref="N116:Q116"/>
    <mergeCell ref="N119:Q119"/>
    <mergeCell ref="F120:I120"/>
    <mergeCell ref="L120:M120"/>
    <mergeCell ref="N120:Q120"/>
    <mergeCell ref="F117:I117"/>
    <mergeCell ref="L117:M117"/>
    <mergeCell ref="N117:Q117"/>
    <mergeCell ref="F118:I118"/>
    <mergeCell ref="L118:M118"/>
    <mergeCell ref="N118:Q118"/>
    <mergeCell ref="H1:K1"/>
    <mergeCell ref="S2:AC2"/>
    <mergeCell ref="F123:I123"/>
    <mergeCell ref="L123:M123"/>
    <mergeCell ref="N123:Q123"/>
    <mergeCell ref="N111:Q111"/>
    <mergeCell ref="N112:Q112"/>
    <mergeCell ref="N113:Q113"/>
    <mergeCell ref="F121:I121"/>
    <mergeCell ref="L121:M121"/>
    <mergeCell ref="N121:Q121"/>
    <mergeCell ref="F122:I122"/>
    <mergeCell ref="L122:M122"/>
    <mergeCell ref="N122:Q122"/>
    <mergeCell ref="F119:I119"/>
    <mergeCell ref="L119:M119"/>
  </mergeCells>
  <hyperlinks>
    <hyperlink ref="F1:G1" location="C2" display="1) Krycí list rozpočtu"/>
    <hyperlink ref="H1:K1" location="C86" display="2) Rekapitulace rozpočtu"/>
    <hyperlink ref="L1" location="C11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01 - SO 01 Komunikace</vt:lpstr>
      <vt:lpstr>101 - VON</vt:lpstr>
      <vt:lpstr>'01 - SO 01 Komunikace'!Názvy_tisku</vt:lpstr>
      <vt:lpstr>'101 - VON'!Názvy_tisku</vt:lpstr>
      <vt:lpstr>'Rekapitulace stavby'!Názvy_tisku</vt:lpstr>
      <vt:lpstr>'01 - SO 01 Komunikace'!Oblast_tisku</vt:lpstr>
      <vt:lpstr>'101 - VON'!Oblast_tisku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DESKTOP-4NS5FKT\uzivatel</dc:creator>
  <cp:lastModifiedBy>Pavel VYCHODIL</cp:lastModifiedBy>
  <cp:lastPrinted>2018-06-20T07:49:15Z</cp:lastPrinted>
  <dcterms:created xsi:type="dcterms:W3CDTF">2018-06-07T13:03:47Z</dcterms:created>
  <dcterms:modified xsi:type="dcterms:W3CDTF">2018-06-20T07:49:18Z</dcterms:modified>
</cp:coreProperties>
</file>